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mp" ContentType="image/png"/>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floridahousing-my.sharepoint.com/personal/tracy_willis_floridahousing_org/Documents/TWillis/ANNUAL TDC Updates/Archive/TDC Template Project 2021/FINAL Template Versions/"/>
    </mc:Choice>
  </mc:AlternateContent>
  <xr:revisionPtr revIDLastSave="57" documentId="8_{D4196FC4-BFE9-4DAD-B223-F7A6547D52DE}" xr6:coauthVersionLast="47" xr6:coauthVersionMax="47" xr10:uidLastSave="{372A93A0-556D-414E-9FAF-1181DD66427E}"/>
  <bookViews>
    <workbookView xWindow="-120" yWindow="-120" windowWidth="29040" windowHeight="15720" xr2:uid="{A3B7E6AC-9741-4778-8E4A-263167A7CC41}"/>
  </bookViews>
  <sheets>
    <sheet name="RFA" sheetId="2" r:id="rId1"/>
    <sheet name="CUR" sheetId="3" r:id="rId2"/>
    <sheet name="Data" sheetId="5" state="hidden" r:id="rId3"/>
    <sheet name="Both CUR &amp; FCCA" sheetId="4" r:id="rId4"/>
  </sheets>
  <definedNames>
    <definedName name="AddOns" localSheetId="0">Data!$P$2:$JC$4</definedName>
    <definedName name="AddOns2" localSheetId="0">Data!$P$6:$JC$8</definedName>
    <definedName name="AppDue" localSheetId="0">Data!$C$22:$M$39</definedName>
    <definedName name="Base01" localSheetId="0">Data!$P$36:$JC$44</definedName>
    <definedName name="Base02" localSheetId="0">Data!$P$46:$JC$54</definedName>
    <definedName name="Base03" localSheetId="0">Data!$P$56:$JC$64</definedName>
    <definedName name="Base04" localSheetId="0">Data!$P$66:$JC$74</definedName>
    <definedName name="Counties" localSheetId="0">Data!$A$16:$A$83</definedName>
    <definedName name="Descriptions" localSheetId="0">Data!$C$42:$M$59</definedName>
    <definedName name="Escalate01" localSheetId="0">Data!$P$76:$JC$84</definedName>
    <definedName name="Escalate02" localSheetId="0">Data!$P$86:$JC$94</definedName>
    <definedName name="Escalate03" localSheetId="0">Data!$P$96:$JC$104</definedName>
    <definedName name="Escalate04">Data!$P$106:$JC$114</definedName>
    <definedName name="Escalate05" localSheetId="0">Data!$P$116:$JC$124</definedName>
    <definedName name="Identify" localSheetId="0">RFA!$C$21:$D$38</definedName>
    <definedName name="MultiplierNames" localSheetId="0">Data!$P$10:$JC$16</definedName>
    <definedName name="MultiplierNumbers" localSheetId="0">Data!$P$18:$JC$24</definedName>
    <definedName name="_xlnm.Print_Area" localSheetId="3">'Both CUR &amp; FCCA'!$B$1:$G$73</definedName>
    <definedName name="_xlnm.Print_Area" localSheetId="1">CUR!$B$1:$G$76</definedName>
    <definedName name="RFAs" localSheetId="0">Data!$C$2:$M$19</definedName>
    <definedName name="SF_RFAs" localSheetId="0">Data!$C$62:$E$501</definedName>
    <definedName name="TDC_Table">RFA!$A$65:$K$72</definedName>
    <definedName name="Types" localSheetId="0">Data!$P$26:$JC$34</definedName>
    <definedName name="Year" localSheetId="0">RFA!$D$15</definedName>
    <definedName name="Years" localSheetId="0">Data!$A$2:$A$13</definedName>
    <definedName name="YesNo" localSheetId="0">Data!$A$85:$A$87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2" i="3" l="1"/>
  <c r="G75" i="3" l="1"/>
  <c r="B38" i="3" l="1"/>
  <c r="G22" i="3" l="1"/>
  <c r="G19" i="3"/>
  <c r="B16" i="4"/>
  <c r="B71" i="3"/>
  <c r="B70" i="3"/>
  <c r="H12" i="3"/>
  <c r="I94" i="3"/>
  <c r="J91" i="3"/>
  <c r="J90" i="3"/>
  <c r="I88" i="3"/>
  <c r="I95" i="3" s="1"/>
  <c r="J87" i="3"/>
  <c r="J86" i="3"/>
  <c r="J88" i="3" s="1"/>
  <c r="H88" i="3"/>
  <c r="I92" i="3" l="1"/>
  <c r="J89" i="3"/>
  <c r="J96" i="3" s="1"/>
  <c r="J92" i="3"/>
  <c r="J95" i="3"/>
  <c r="B90" i="3" s="1"/>
  <c r="H95" i="3"/>
  <c r="H92" i="3"/>
  <c r="H94" i="3"/>
  <c r="J94" i="3"/>
  <c r="IC74" i="5"/>
  <c r="IC73" i="5"/>
  <c r="IC72" i="5"/>
  <c r="IC71" i="5"/>
  <c r="IC70" i="5"/>
  <c r="IC69" i="5"/>
  <c r="IC68" i="5"/>
  <c r="IC67" i="5"/>
  <c r="D34" i="2"/>
  <c r="GW74" i="5"/>
  <c r="GV74" i="5"/>
  <c r="GU74" i="5"/>
  <c r="GT74" i="5"/>
  <c r="GS74" i="5"/>
  <c r="GR74" i="5"/>
  <c r="GQ74" i="5"/>
  <c r="GP74" i="5"/>
  <c r="GW73" i="5"/>
  <c r="GV73" i="5"/>
  <c r="GU73" i="5"/>
  <c r="GT73" i="5"/>
  <c r="GS73" i="5"/>
  <c r="GR73" i="5"/>
  <c r="GQ73" i="5"/>
  <c r="GP73" i="5"/>
  <c r="GW72" i="5"/>
  <c r="GV72" i="5"/>
  <c r="GU72" i="5"/>
  <c r="GT72" i="5"/>
  <c r="GS72" i="5"/>
  <c r="GR72" i="5"/>
  <c r="GQ72" i="5"/>
  <c r="GP72" i="5"/>
  <c r="GW71" i="5"/>
  <c r="GV71" i="5"/>
  <c r="GU71" i="5"/>
  <c r="GT71" i="5"/>
  <c r="GS71" i="5"/>
  <c r="GR71" i="5"/>
  <c r="GQ71" i="5"/>
  <c r="GP71" i="5"/>
  <c r="GW70" i="5"/>
  <c r="GV70" i="5"/>
  <c r="GU70" i="5"/>
  <c r="GT70" i="5"/>
  <c r="GS70" i="5"/>
  <c r="GR70" i="5"/>
  <c r="GQ70" i="5"/>
  <c r="GP70" i="5"/>
  <c r="GW69" i="5"/>
  <c r="GV69" i="5"/>
  <c r="GU69" i="5"/>
  <c r="GT69" i="5"/>
  <c r="GS69" i="5"/>
  <c r="GR69" i="5"/>
  <c r="GQ69" i="5"/>
  <c r="GP69" i="5"/>
  <c r="GY68" i="5"/>
  <c r="GX68" i="5"/>
  <c r="GW68" i="5"/>
  <c r="GV68" i="5"/>
  <c r="GU68" i="5"/>
  <c r="GT68" i="5"/>
  <c r="GS68" i="5"/>
  <c r="GR68" i="5"/>
  <c r="GQ68" i="5"/>
  <c r="GP68" i="5"/>
  <c r="GY67" i="5"/>
  <c r="GX67" i="5"/>
  <c r="GW67" i="5"/>
  <c r="GV67" i="5"/>
  <c r="GU67" i="5"/>
  <c r="GT67" i="5"/>
  <c r="GS67" i="5"/>
  <c r="GR67" i="5"/>
  <c r="GQ67" i="5"/>
  <c r="GP67" i="5"/>
  <c r="HH74" i="5"/>
  <c r="HG74" i="5"/>
  <c r="HH73" i="5"/>
  <c r="HG73" i="5"/>
  <c r="HF73" i="5"/>
  <c r="HE73" i="5"/>
  <c r="HH72" i="5"/>
  <c r="HG72" i="5"/>
  <c r="HF72" i="5"/>
  <c r="HE72" i="5"/>
  <c r="HH71" i="5"/>
  <c r="HG71" i="5"/>
  <c r="HF71" i="5"/>
  <c r="HE71" i="5"/>
  <c r="HH70" i="5"/>
  <c r="HG70" i="5"/>
  <c r="HF70" i="5"/>
  <c r="HE70" i="5"/>
  <c r="HJ69" i="5"/>
  <c r="HI69" i="5"/>
  <c r="HH69" i="5"/>
  <c r="HG69" i="5"/>
  <c r="HF69" i="5"/>
  <c r="HE69" i="5"/>
  <c r="HJ68" i="5"/>
  <c r="HI68" i="5"/>
  <c r="HH68" i="5"/>
  <c r="HG68" i="5"/>
  <c r="HF68" i="5"/>
  <c r="HE68" i="5"/>
  <c r="HJ67" i="5"/>
  <c r="HI67" i="5"/>
  <c r="HH67" i="5"/>
  <c r="HG67" i="5"/>
  <c r="HF67" i="5"/>
  <c r="HE67" i="5"/>
  <c r="HM74" i="5"/>
  <c r="HL74" i="5"/>
  <c r="HM73" i="5"/>
  <c r="HL73" i="5"/>
  <c r="HM72" i="5"/>
  <c r="HL72" i="5"/>
  <c r="HM71" i="5"/>
  <c r="HL71" i="5"/>
  <c r="HM70" i="5"/>
  <c r="HL70" i="5"/>
  <c r="HM69" i="5"/>
  <c r="HL69" i="5"/>
  <c r="HM68" i="5"/>
  <c r="HL68" i="5"/>
  <c r="HM67" i="5"/>
  <c r="HL67" i="5"/>
  <c r="HZ72" i="5"/>
  <c r="HZ71" i="5"/>
  <c r="HZ70" i="5"/>
  <c r="HZ69" i="5"/>
  <c r="HZ68" i="5"/>
  <c r="HZ67" i="5"/>
  <c r="DY74" i="5" l="1"/>
  <c r="DY73" i="5"/>
  <c r="DY72" i="5"/>
  <c r="DY71" i="5"/>
  <c r="DY70" i="5"/>
  <c r="DY69" i="5"/>
  <c r="DY68" i="5"/>
  <c r="DY67" i="5"/>
  <c r="ET74" i="5"/>
  <c r="ET73" i="5"/>
  <c r="ET72" i="5"/>
  <c r="ET71" i="5"/>
  <c r="ET70" i="5"/>
  <c r="ET69" i="5"/>
  <c r="ET68" i="5"/>
  <c r="ET67" i="5"/>
  <c r="ER67" i="5"/>
  <c r="ES68" i="5"/>
  <c r="ER68" i="5"/>
  <c r="ES67" i="5"/>
  <c r="G34" i="2"/>
  <c r="G35" i="2"/>
  <c r="E34" i="2"/>
  <c r="E35" i="2"/>
  <c r="D35" i="2"/>
  <c r="ED67" i="5"/>
  <c r="H3" i="2"/>
  <c r="EG71" i="5"/>
  <c r="EG70" i="5"/>
  <c r="EG69" i="5"/>
  <c r="EG68" i="5"/>
  <c r="EG67" i="5"/>
  <c r="EF72" i="5"/>
  <c r="EE72" i="5"/>
  <c r="EF71" i="5"/>
  <c r="EE71" i="5"/>
  <c r="EF70" i="5"/>
  <c r="EE70" i="5"/>
  <c r="EF69" i="5"/>
  <c r="EE69" i="5"/>
  <c r="EF68" i="5"/>
  <c r="EE68" i="5"/>
  <c r="EF67" i="5"/>
  <c r="EE67" i="5"/>
  <c r="ED69" i="5"/>
  <c r="ED68" i="5"/>
  <c r="G22" i="2"/>
  <c r="G23" i="2"/>
  <c r="G24" i="2"/>
  <c r="G25" i="2"/>
  <c r="G26" i="2"/>
  <c r="G27" i="2"/>
  <c r="G28" i="2"/>
  <c r="G29" i="2"/>
  <c r="G30" i="2"/>
  <c r="G31" i="2"/>
  <c r="G32" i="2"/>
  <c r="G33" i="2"/>
  <c r="G36" i="2"/>
  <c r="G37" i="2"/>
  <c r="G38" i="2"/>
  <c r="G21" i="2"/>
  <c r="E23" i="2"/>
  <c r="E24" i="2"/>
  <c r="E25" i="2"/>
  <c r="E26" i="2"/>
  <c r="E27" i="2"/>
  <c r="E28" i="2"/>
  <c r="E29" i="2"/>
  <c r="E30" i="2"/>
  <c r="E31" i="2"/>
  <c r="E32" i="2"/>
  <c r="E33" i="2"/>
  <c r="E36" i="2"/>
  <c r="E37" i="2"/>
  <c r="E38" i="2"/>
  <c r="E22" i="2"/>
  <c r="E21" i="2"/>
  <c r="D22" i="2"/>
  <c r="D23" i="2"/>
  <c r="D24" i="2"/>
  <c r="D25" i="2"/>
  <c r="D26" i="2"/>
  <c r="D27" i="2"/>
  <c r="D28" i="2"/>
  <c r="B41" i="2" s="1"/>
  <c r="D29" i="2"/>
  <c r="D30" i="2"/>
  <c r="D31" i="2"/>
  <c r="D32" i="2"/>
  <c r="D33" i="2"/>
  <c r="D36" i="2"/>
  <c r="D37" i="2"/>
  <c r="D38" i="2"/>
  <c r="D21" i="2"/>
  <c r="HA72" i="5"/>
  <c r="GZ72" i="5"/>
  <c r="HA71" i="5"/>
  <c r="GZ71" i="5"/>
  <c r="HA70" i="5"/>
  <c r="GZ70" i="5"/>
  <c r="HA69" i="5"/>
  <c r="GZ69" i="5"/>
  <c r="HA68" i="5"/>
  <c r="GZ68" i="5"/>
  <c r="HA67" i="5"/>
  <c r="GZ67" i="5"/>
  <c r="GO74" i="5"/>
  <c r="GN74" i="5"/>
  <c r="GM74" i="5"/>
  <c r="GL74" i="5"/>
  <c r="GO73" i="5"/>
  <c r="GN73" i="5"/>
  <c r="GM73" i="5"/>
  <c r="GL73" i="5"/>
  <c r="GO72" i="5"/>
  <c r="GN72" i="5"/>
  <c r="GM72" i="5"/>
  <c r="GL72" i="5"/>
  <c r="GO71" i="5"/>
  <c r="GN71" i="5"/>
  <c r="GM71" i="5"/>
  <c r="GL71" i="5"/>
  <c r="GO70" i="5"/>
  <c r="GN70" i="5"/>
  <c r="GM70" i="5"/>
  <c r="GL70" i="5"/>
  <c r="GO69" i="5"/>
  <c r="GN69" i="5"/>
  <c r="GM69" i="5"/>
  <c r="GL69" i="5"/>
  <c r="GO68" i="5"/>
  <c r="GN68" i="5"/>
  <c r="GM68" i="5"/>
  <c r="GL68" i="5"/>
  <c r="GO67" i="5"/>
  <c r="GN67" i="5"/>
  <c r="GM67" i="5"/>
  <c r="GL67" i="5"/>
  <c r="GJ69" i="5"/>
  <c r="GI69" i="5"/>
  <c r="GJ68" i="5"/>
  <c r="GI68" i="5"/>
  <c r="GJ67" i="5"/>
  <c r="GI67" i="5"/>
  <c r="GH74" i="5"/>
  <c r="GG74" i="5"/>
  <c r="GF74" i="5"/>
  <c r="GE74" i="5"/>
  <c r="GH73" i="5"/>
  <c r="GG73" i="5"/>
  <c r="GF73" i="5"/>
  <c r="GE73" i="5"/>
  <c r="GH72" i="5"/>
  <c r="GG72" i="5"/>
  <c r="GF72" i="5"/>
  <c r="GE72" i="5"/>
  <c r="GH71" i="5"/>
  <c r="GG71" i="5"/>
  <c r="GF71" i="5"/>
  <c r="GE71" i="5"/>
  <c r="GH70" i="5"/>
  <c r="GG70" i="5"/>
  <c r="GF70" i="5"/>
  <c r="GE70" i="5"/>
  <c r="GH69" i="5"/>
  <c r="GG69" i="5"/>
  <c r="GF69" i="5"/>
  <c r="GE69" i="5"/>
  <c r="GH68" i="5"/>
  <c r="GG68" i="5"/>
  <c r="GF68" i="5"/>
  <c r="GE68" i="5"/>
  <c r="GH67" i="5"/>
  <c r="GG67" i="5"/>
  <c r="GF67" i="5"/>
  <c r="GE67" i="5"/>
  <c r="GB72" i="5"/>
  <c r="GA72" i="5"/>
  <c r="FZ72" i="5"/>
  <c r="GB71" i="5"/>
  <c r="GA71" i="5"/>
  <c r="FZ71" i="5"/>
  <c r="GB70" i="5"/>
  <c r="GA70" i="5"/>
  <c r="FZ70" i="5"/>
  <c r="GB69" i="5"/>
  <c r="GA69" i="5"/>
  <c r="FZ69" i="5"/>
  <c r="GC68" i="5"/>
  <c r="GB68" i="5"/>
  <c r="GA68" i="5"/>
  <c r="FZ68" i="5"/>
  <c r="FY68" i="5"/>
  <c r="FX68" i="5"/>
  <c r="GC67" i="5"/>
  <c r="GB67" i="5"/>
  <c r="GA67" i="5"/>
  <c r="FZ67" i="5"/>
  <c r="FY67" i="5"/>
  <c r="FX67" i="5"/>
  <c r="FW74" i="5"/>
  <c r="FV74" i="5"/>
  <c r="FU74" i="5"/>
  <c r="FT74" i="5"/>
  <c r="FS74" i="5"/>
  <c r="FR74" i="5"/>
  <c r="FQ74" i="5"/>
  <c r="FP74" i="5"/>
  <c r="FO74" i="5"/>
  <c r="FN74" i="5"/>
  <c r="FW73" i="5"/>
  <c r="FV73" i="5"/>
  <c r="FU73" i="5"/>
  <c r="FT73" i="5"/>
  <c r="FS73" i="5"/>
  <c r="FR73" i="5"/>
  <c r="FQ73" i="5"/>
  <c r="FP73" i="5"/>
  <c r="FO73" i="5"/>
  <c r="FN73" i="5"/>
  <c r="FW72" i="5"/>
  <c r="FV72" i="5"/>
  <c r="FU72" i="5"/>
  <c r="FT72" i="5"/>
  <c r="FS72" i="5"/>
  <c r="FR72" i="5"/>
  <c r="FQ72" i="5"/>
  <c r="FP72" i="5"/>
  <c r="FO72" i="5"/>
  <c r="FN72" i="5"/>
  <c r="FW71" i="5"/>
  <c r="FV71" i="5"/>
  <c r="FU71" i="5"/>
  <c r="FT71" i="5"/>
  <c r="FS71" i="5"/>
  <c r="FR71" i="5"/>
  <c r="FQ71" i="5"/>
  <c r="FP71" i="5"/>
  <c r="FO71" i="5"/>
  <c r="FN71" i="5"/>
  <c r="FW70" i="5"/>
  <c r="FV70" i="5"/>
  <c r="FU70" i="5"/>
  <c r="FT70" i="5"/>
  <c r="FS70" i="5"/>
  <c r="FR70" i="5"/>
  <c r="FQ70" i="5"/>
  <c r="FP70" i="5"/>
  <c r="FO70" i="5"/>
  <c r="FN70" i="5"/>
  <c r="FW69" i="5"/>
  <c r="FV69" i="5"/>
  <c r="FU69" i="5"/>
  <c r="FT69" i="5"/>
  <c r="FS69" i="5"/>
  <c r="FR69" i="5"/>
  <c r="FQ69" i="5"/>
  <c r="FP69" i="5"/>
  <c r="FO69" i="5"/>
  <c r="FN69" i="5"/>
  <c r="FW68" i="5"/>
  <c r="FV68" i="5"/>
  <c r="FU68" i="5"/>
  <c r="FT68" i="5"/>
  <c r="FS68" i="5"/>
  <c r="FR68" i="5"/>
  <c r="FQ68" i="5"/>
  <c r="FP68" i="5"/>
  <c r="FO68" i="5"/>
  <c r="FN68" i="5"/>
  <c r="FW67" i="5"/>
  <c r="FV67" i="5"/>
  <c r="FU67" i="5"/>
  <c r="FT67" i="5"/>
  <c r="FS67" i="5"/>
  <c r="FR67" i="5"/>
  <c r="FQ67" i="5"/>
  <c r="FP67" i="5"/>
  <c r="FO67" i="5"/>
  <c r="FN67" i="5"/>
  <c r="FL69" i="5"/>
  <c r="FK69" i="5"/>
  <c r="FL68" i="5"/>
  <c r="FK68" i="5"/>
  <c r="FL67" i="5"/>
  <c r="FK67" i="5"/>
  <c r="FJ67" i="5"/>
  <c r="FJ74" i="5"/>
  <c r="FI74" i="5"/>
  <c r="FH74" i="5"/>
  <c r="FG74" i="5"/>
  <c r="FJ73" i="5"/>
  <c r="FI73" i="5"/>
  <c r="FH73" i="5"/>
  <c r="FG73" i="5"/>
  <c r="FJ72" i="5"/>
  <c r="FI72" i="5"/>
  <c r="FH72" i="5"/>
  <c r="FG72" i="5"/>
  <c r="FJ71" i="5"/>
  <c r="FI71" i="5"/>
  <c r="FH71" i="5"/>
  <c r="FG71" i="5"/>
  <c r="FJ70" i="5"/>
  <c r="FI70" i="5"/>
  <c r="FH70" i="5"/>
  <c r="FG70" i="5"/>
  <c r="FJ69" i="5"/>
  <c r="FI69" i="5"/>
  <c r="FH69" i="5"/>
  <c r="FG69" i="5"/>
  <c r="FJ68" i="5"/>
  <c r="FI68" i="5"/>
  <c r="FH68" i="5"/>
  <c r="FG68" i="5"/>
  <c r="FI67" i="5"/>
  <c r="FH67" i="5"/>
  <c r="FG67" i="5"/>
  <c r="EV71" i="5"/>
  <c r="EW71" i="5"/>
  <c r="EX71" i="5"/>
  <c r="EY71" i="5"/>
  <c r="EZ71" i="5"/>
  <c r="FA71" i="5"/>
  <c r="FB71" i="5"/>
  <c r="FC71" i="5"/>
  <c r="EV72" i="5"/>
  <c r="EW72" i="5"/>
  <c r="EX72" i="5"/>
  <c r="EY72" i="5"/>
  <c r="EZ72" i="5"/>
  <c r="FA72" i="5"/>
  <c r="FB72" i="5"/>
  <c r="FC72" i="5"/>
  <c r="EV73" i="5"/>
  <c r="EW73" i="5"/>
  <c r="EX73" i="5"/>
  <c r="EY73" i="5"/>
  <c r="EZ73" i="5"/>
  <c r="FA73" i="5"/>
  <c r="FB73" i="5"/>
  <c r="FC73" i="5"/>
  <c r="EV74" i="5"/>
  <c r="EW74" i="5"/>
  <c r="EX74" i="5"/>
  <c r="EY74" i="5"/>
  <c r="EZ74" i="5"/>
  <c r="FA74" i="5"/>
  <c r="FB74" i="5"/>
  <c r="FC74" i="5"/>
  <c r="EV67" i="5"/>
  <c r="EW67" i="5"/>
  <c r="EX67" i="5"/>
  <c r="EY67" i="5"/>
  <c r="EZ67" i="5"/>
  <c r="FA67" i="5"/>
  <c r="FB67" i="5"/>
  <c r="FC67" i="5"/>
  <c r="EV68" i="5"/>
  <c r="EW68" i="5"/>
  <c r="EX68" i="5"/>
  <c r="EY68" i="5"/>
  <c r="EZ68" i="5"/>
  <c r="FA68" i="5"/>
  <c r="FB68" i="5"/>
  <c r="FC68" i="5"/>
  <c r="EV69" i="5"/>
  <c r="EW69" i="5"/>
  <c r="EX69" i="5"/>
  <c r="EY69" i="5"/>
  <c r="EZ69" i="5"/>
  <c r="FA69" i="5"/>
  <c r="FB69" i="5"/>
  <c r="FC69" i="5"/>
  <c r="EV70" i="5"/>
  <c r="EW70" i="5"/>
  <c r="EX70" i="5"/>
  <c r="EY70" i="5"/>
  <c r="EZ70" i="5"/>
  <c r="FA70" i="5"/>
  <c r="FB70" i="5"/>
  <c r="FC70" i="5"/>
  <c r="EU70" i="5"/>
  <c r="EU68" i="5"/>
  <c r="EU69" i="5"/>
  <c r="EU67" i="5"/>
  <c r="D41" i="2" l="1"/>
  <c r="G41" i="2" s="1"/>
  <c r="B46" i="2"/>
  <c r="H65" i="2"/>
  <c r="D6" i="4"/>
  <c r="E65" i="2"/>
  <c r="D6" i="3"/>
  <c r="D17" i="3"/>
  <c r="D16" i="3"/>
  <c r="D16" i="4" s="1"/>
  <c r="D15" i="3"/>
  <c r="D14" i="3"/>
  <c r="D34" i="3"/>
  <c r="D27" i="4" s="1"/>
  <c r="D13" i="3"/>
  <c r="K27" i="3" l="1"/>
  <c r="O29" i="4"/>
  <c r="B42" i="2"/>
  <c r="D42" i="2"/>
  <c r="B15" i="3"/>
  <c r="B15" i="4" s="1"/>
  <c r="B14" i="3"/>
  <c r="B14" i="4" s="1"/>
  <c r="B28" i="3"/>
  <c r="K65" i="2"/>
  <c r="K72" i="2"/>
  <c r="K71" i="2"/>
  <c r="K70" i="2"/>
  <c r="K69" i="2"/>
  <c r="K68" i="2"/>
  <c r="K67" i="2"/>
  <c r="K66" i="2"/>
  <c r="L64" i="2" l="1"/>
  <c r="K64" i="2"/>
  <c r="I76" i="2" l="1"/>
  <c r="L69" i="2"/>
  <c r="M69" i="2" s="1"/>
  <c r="L67" i="2"/>
  <c r="M67" i="2" s="1"/>
  <c r="L70" i="2"/>
  <c r="M70" i="2" s="1"/>
  <c r="L66" i="2"/>
  <c r="M66" i="2" s="1"/>
  <c r="L68" i="2"/>
  <c r="M68" i="2" s="1"/>
  <c r="L72" i="2"/>
  <c r="M72" i="2" s="1"/>
  <c r="L71" i="2"/>
  <c r="M71" i="2" s="1"/>
  <c r="B87" i="4" l="1"/>
  <c r="D17" i="4"/>
  <c r="B22" i="3"/>
  <c r="B21" i="3"/>
  <c r="B20" i="3"/>
  <c r="B19" i="3"/>
  <c r="G32" i="3" l="1"/>
  <c r="D9" i="4"/>
  <c r="I55" i="2"/>
  <c r="H55" i="2"/>
  <c r="F13" i="2"/>
  <c r="H25" i="4" l="1"/>
  <c r="B31" i="4"/>
  <c r="G22" i="4"/>
  <c r="B22" i="4"/>
  <c r="B21" i="4"/>
  <c r="B20" i="4"/>
  <c r="B19" i="4"/>
  <c r="D46" i="2" l="1"/>
  <c r="G46" i="2" s="1"/>
  <c r="D15" i="4"/>
  <c r="D8" i="4"/>
  <c r="D8" i="3"/>
  <c r="D7" i="4"/>
  <c r="D7" i="3"/>
  <c r="D5" i="4"/>
  <c r="D5" i="3"/>
  <c r="D4" i="4"/>
  <c r="D4" i="3"/>
  <c r="B67" i="4" l="1"/>
  <c r="B68" i="4"/>
  <c r="B47" i="2"/>
  <c r="B29" i="3"/>
  <c r="D13" i="4"/>
  <c r="D14" i="4"/>
  <c r="G42" i="2"/>
  <c r="F65" i="2" s="1"/>
  <c r="D11" i="3"/>
  <c r="B35" i="3" s="1"/>
  <c r="D11" i="4"/>
  <c r="C73" i="2"/>
  <c r="B28" i="4" l="1"/>
  <c r="B39" i="4"/>
  <c r="G23" i="4"/>
  <c r="B45" i="3"/>
  <c r="E55" i="2"/>
  <c r="C74" i="2" s="1"/>
  <c r="B19" i="2"/>
  <c r="B45" i="2" l="1"/>
  <c r="D65" i="2"/>
  <c r="B40" i="2"/>
  <c r="F69" i="2" l="1"/>
  <c r="F68" i="2"/>
  <c r="F67" i="2"/>
  <c r="F66" i="2"/>
  <c r="F72" i="2"/>
  <c r="F71" i="2"/>
  <c r="F70" i="2"/>
  <c r="H66" i="2"/>
  <c r="B65" i="2"/>
  <c r="E66" i="2"/>
  <c r="D47" i="2"/>
  <c r="G47" i="2" s="1"/>
  <c r="D66" i="2"/>
  <c r="B66" i="2" s="1"/>
  <c r="H67" i="2" l="1"/>
  <c r="E67" i="2"/>
  <c r="D48" i="2"/>
  <c r="G48" i="2" s="1"/>
  <c r="B48" i="2"/>
  <c r="D67" i="2"/>
  <c r="B67" i="2" s="1"/>
  <c r="H68" i="2" l="1"/>
  <c r="E68" i="2"/>
  <c r="D49" i="2"/>
  <c r="G49" i="2" s="1"/>
  <c r="B49" i="2"/>
  <c r="D68" i="2"/>
  <c r="B68" i="2" s="1"/>
  <c r="H69" i="2" l="1"/>
  <c r="E69" i="2"/>
  <c r="D69" i="2"/>
  <c r="B69" i="2" s="1"/>
  <c r="D50" i="2"/>
  <c r="G50" i="2" s="1"/>
  <c r="B50" i="2"/>
  <c r="H70" i="2" l="1"/>
  <c r="E70" i="2"/>
  <c r="D70" i="2"/>
  <c r="B51" i="2"/>
  <c r="D51" i="2"/>
  <c r="G51" i="2" s="1"/>
  <c r="G65" i="2" s="1"/>
  <c r="G69" i="2" l="1"/>
  <c r="I69" i="2" s="1"/>
  <c r="J69" i="2" s="1"/>
  <c r="B60" i="2"/>
  <c r="B70" i="2"/>
  <c r="H71" i="2"/>
  <c r="E71" i="2"/>
  <c r="D71" i="2"/>
  <c r="H72" i="2" s="1"/>
  <c r="G66" i="2" l="1"/>
  <c r="I66" i="2" s="1"/>
  <c r="J66" i="2" s="1"/>
  <c r="G67" i="2"/>
  <c r="I67" i="2" s="1"/>
  <c r="J67" i="2" s="1"/>
  <c r="G72" i="2"/>
  <c r="I65" i="2"/>
  <c r="J65" i="2" s="1"/>
  <c r="G68" i="2"/>
  <c r="I68" i="2" s="1"/>
  <c r="J68" i="2" s="1"/>
  <c r="G71" i="2"/>
  <c r="I71" i="2" s="1"/>
  <c r="J71" i="2" s="1"/>
  <c r="G70" i="2"/>
  <c r="I70" i="2" s="1"/>
  <c r="J70" i="2" s="1"/>
  <c r="B71" i="2"/>
  <c r="E72" i="2"/>
  <c r="D72" i="2"/>
  <c r="B72" i="2" s="1"/>
  <c r="I56" i="2" l="1"/>
  <c r="I57" i="2" s="1"/>
  <c r="H56" i="2"/>
  <c r="H57" i="2" s="1"/>
  <c r="G7" i="3" s="1"/>
  <c r="L65" i="2"/>
  <c r="I72" i="2"/>
  <c r="J72" i="2" s="1"/>
  <c r="I73" i="2" l="1"/>
  <c r="D10" i="4" s="1"/>
  <c r="M65" i="2"/>
  <c r="N65" i="2" s="1"/>
  <c r="N71" i="2"/>
  <c r="G53" i="2"/>
  <c r="G8" i="3"/>
  <c r="N72" i="2" l="1"/>
  <c r="N67" i="2"/>
  <c r="N68" i="2"/>
  <c r="D10" i="3"/>
  <c r="D12" i="3" s="1"/>
  <c r="N66" i="2"/>
  <c r="N69" i="2"/>
  <c r="N70" i="2"/>
  <c r="D19" i="3" l="1"/>
  <c r="D21" i="3" s="1"/>
  <c r="D35" i="3"/>
  <c r="D18" i="3"/>
  <c r="D18" i="4" s="1"/>
  <c r="G10" i="3"/>
  <c r="D12" i="4"/>
  <c r="F18" i="4" l="1"/>
  <c r="F19" i="4" s="1"/>
  <c r="D20" i="3"/>
  <c r="D19" i="4"/>
  <c r="D20" i="4" l="1"/>
  <c r="D22" i="3"/>
  <c r="D21" i="4"/>
  <c r="D70" i="3" l="1"/>
  <c r="D22" i="4"/>
  <c r="D67" i="4" s="1"/>
  <c r="F22" i="4" l="1"/>
  <c r="F67" i="4" l="1"/>
  <c r="D28" i="4"/>
  <c r="D29" i="4"/>
  <c r="D33" i="3"/>
  <c r="B39" i="3" s="1"/>
  <c r="B32" i="4" s="1"/>
  <c r="I27" i="3" l="1"/>
  <c r="D38" i="3"/>
  <c r="D37" i="3"/>
  <c r="D26" i="4"/>
  <c r="F25" i="4" s="1"/>
  <c r="F26" i="4" l="1"/>
  <c r="H27" i="3"/>
  <c r="J27" i="3" s="1"/>
  <c r="M29" i="4"/>
  <c r="D31" i="4"/>
  <c r="I31" i="3"/>
  <c r="D39" i="3" s="1"/>
  <c r="D30" i="4"/>
  <c r="F30" i="4" l="1"/>
  <c r="I30" i="3"/>
  <c r="I47" i="3" s="1"/>
  <c r="H31" i="3"/>
  <c r="I39" i="3"/>
  <c r="I46" i="3" s="1"/>
  <c r="M33" i="4"/>
  <c r="L29" i="4"/>
  <c r="N29" i="4" s="1"/>
  <c r="F31" i="4"/>
  <c r="M32" i="4" l="1"/>
  <c r="M49" i="4" s="1"/>
  <c r="M41" i="4"/>
  <c r="M48" i="4" s="1"/>
  <c r="D45" i="3" l="1"/>
  <c r="H30" i="3"/>
  <c r="J30" i="3" s="1"/>
  <c r="K30" i="3" s="1"/>
  <c r="J31" i="3"/>
  <c r="D32" i="4"/>
  <c r="D34" i="4" s="1"/>
  <c r="D35" i="4" s="1"/>
  <c r="D36" i="4" s="1"/>
  <c r="D40" i="3"/>
  <c r="D41" i="3" s="1"/>
  <c r="D39" i="4" l="1"/>
  <c r="D40" i="4" s="1"/>
  <c r="D41" i="4" s="1"/>
  <c r="L33" i="4"/>
  <c r="L32" i="4" s="1"/>
  <c r="N32" i="4" s="1"/>
  <c r="O32" i="4" s="1"/>
  <c r="K31" i="3"/>
  <c r="D42" i="3"/>
  <c r="D46" i="3" s="1"/>
  <c r="D47" i="3" s="1"/>
  <c r="D42" i="4" l="1"/>
  <c r="L40" i="4" s="1"/>
  <c r="N40" i="4" s="1"/>
  <c r="O40" i="4" s="1"/>
  <c r="D43" i="4"/>
  <c r="N33" i="4"/>
  <c r="G47" i="3"/>
  <c r="D48" i="3"/>
  <c r="D49" i="3"/>
  <c r="O33" i="4"/>
  <c r="L41" i="4" l="1"/>
  <c r="N41" i="4" s="1"/>
  <c r="O41" i="4"/>
  <c r="D44" i="4"/>
  <c r="D45" i="4" s="1"/>
  <c r="H39" i="3"/>
  <c r="J39" i="3" s="1"/>
  <c r="H38" i="3"/>
  <c r="D50" i="3"/>
  <c r="D46" i="4" l="1"/>
  <c r="D47" i="4" s="1"/>
  <c r="D48" i="4" s="1"/>
  <c r="D70" i="4" s="1"/>
  <c r="D71" i="4" s="1"/>
  <c r="J38" i="3"/>
  <c r="K38" i="3" s="1"/>
  <c r="D51" i="3"/>
  <c r="D52" i="3"/>
  <c r="D53" i="3" s="1"/>
  <c r="D54" i="3" s="1"/>
  <c r="D49" i="4" l="1"/>
  <c r="D55" i="4" s="1"/>
  <c r="D55" i="3"/>
  <c r="D73" i="3"/>
  <c r="D74" i="3" s="1"/>
  <c r="K39" i="3"/>
  <c r="D54" i="4" l="1"/>
  <c r="F29" i="4" s="1"/>
  <c r="D57" i="3"/>
  <c r="D58" i="3"/>
  <c r="D60" i="3"/>
  <c r="D57" i="4" s="1"/>
  <c r="D56" i="4"/>
  <c r="D63" i="4"/>
  <c r="D64" i="4"/>
  <c r="D59" i="4"/>
  <c r="D61" i="4" s="1"/>
  <c r="F27" i="4" l="1"/>
  <c r="F20" i="4"/>
  <c r="F21" i="4" s="1"/>
  <c r="H29" i="4"/>
  <c r="L48" i="4"/>
  <c r="N48" i="4" s="1"/>
  <c r="D66" i="4"/>
  <c r="D73" i="4" s="1"/>
  <c r="D72" i="4"/>
  <c r="D68" i="4"/>
  <c r="D67" i="3"/>
  <c r="D59" i="3"/>
  <c r="D66" i="3"/>
  <c r="D62" i="3"/>
  <c r="D64" i="3" s="1"/>
  <c r="H46" i="3"/>
  <c r="D69" i="3"/>
  <c r="D75" i="3"/>
  <c r="I29" i="4" l="1"/>
  <c r="H26" i="4" s="1"/>
  <c r="B33" i="4"/>
  <c r="G32" i="4"/>
  <c r="F33" i="4"/>
  <c r="L47" i="4"/>
  <c r="N47" i="4" s="1"/>
  <c r="O47" i="4" s="1"/>
  <c r="D76" i="3"/>
  <c r="D71" i="3"/>
  <c r="J46" i="3"/>
  <c r="H45" i="3"/>
  <c r="L49" i="4" l="1"/>
  <c r="J29" i="4"/>
  <c r="F28" i="4"/>
  <c r="J45" i="3"/>
  <c r="K45" i="3" s="1"/>
  <c r="H47" i="3"/>
  <c r="L50" i="4"/>
  <c r="O48" i="4"/>
  <c r="H48" i="3" l="1"/>
  <c r="K46" i="3"/>
  <c r="F39" i="4"/>
  <c r="F34" i="4"/>
  <c r="H33" i="4" s="1"/>
  <c r="H32" i="4" s="1"/>
  <c r="J32" i="4" l="1"/>
  <c r="J33" i="4" s="1"/>
  <c r="I32" i="4"/>
  <c r="I33" i="4" s="1"/>
  <c r="F35" i="4"/>
  <c r="F36" i="4" l="1"/>
  <c r="F40" i="4" s="1"/>
  <c r="F41" i="4" l="1"/>
  <c r="G41" i="4" s="1"/>
  <c r="B41" i="4"/>
  <c r="F43" i="4" l="1"/>
  <c r="F42" i="4"/>
  <c r="H41" i="4" l="1"/>
  <c r="F70" i="4"/>
  <c r="F71" i="4" s="1"/>
  <c r="F44" i="4"/>
  <c r="H40" i="4" l="1"/>
  <c r="F45" i="4"/>
  <c r="F46" i="4"/>
  <c r="F47" i="4" s="1"/>
  <c r="F48" i="4" s="1"/>
  <c r="F49" i="4" l="1"/>
  <c r="F51" i="4" s="1"/>
  <c r="I40" i="4"/>
  <c r="I41" i="4" s="1"/>
  <c r="J40" i="4"/>
  <c r="J41" i="4" s="1"/>
  <c r="F55" i="4" l="1"/>
  <c r="F56" i="4" s="1"/>
  <c r="H47" i="4"/>
  <c r="H48" i="4" s="1"/>
  <c r="F54" i="4"/>
  <c r="F72" i="4" s="1"/>
  <c r="F66" i="4" l="1"/>
  <c r="F73" i="4" s="1"/>
  <c r="F57" i="4"/>
  <c r="J47" i="4"/>
  <c r="J48" i="4" s="1"/>
  <c r="I47" i="4"/>
  <c r="I48" i="4" s="1"/>
  <c r="H49" i="4"/>
  <c r="H50" i="4" s="1"/>
  <c r="F63" i="4"/>
  <c r="F64" i="4"/>
  <c r="F68"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Tracy Willis</author>
  </authors>
  <commentList>
    <comment ref="B3" authorId="0" shapeId="0" xr:uid="{E601486D-3BE0-4667-B75A-3451E833831E}">
      <text>
        <r>
          <rPr>
            <b/>
            <sz val="9"/>
            <color indexed="81"/>
            <rFont val="Tahoma"/>
            <family val="2"/>
          </rPr>
          <t>Tracy Willis:</t>
        </r>
        <r>
          <rPr>
            <sz val="9"/>
            <color indexed="81"/>
            <rFont val="Tahoma"/>
            <family val="2"/>
          </rPr>
          <t xml:space="preserve">
You should always choose the most recent Board modification date.
The only time you would choose one of the other dates is if you were interested as to how it would have looked with a prior set of approved limits.  This is not necessary for FHFC purposes.</t>
        </r>
      </text>
    </comment>
    <comment ref="B73" authorId="0" shapeId="0" xr:uid="{A7EB4343-6D63-4BD2-A050-B9B05D92B0BC}">
      <text>
        <r>
          <rPr>
            <b/>
            <sz val="9"/>
            <color indexed="81"/>
            <rFont val="Tahoma"/>
            <family val="2"/>
          </rPr>
          <t>Tracy Willis:</t>
        </r>
        <r>
          <rPr>
            <sz val="9"/>
            <color indexed="81"/>
            <rFont val="Tahoma"/>
            <family val="2"/>
          </rPr>
          <t xml:space="preserve">
Must total number of units in cell E55</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Kevin L. Tatreau</author>
    <author>Tracy Willis</author>
    <author>Kevin Tatreau</author>
  </authors>
  <commentList>
    <comment ref="D9" authorId="0" shapeId="0" xr:uid="{7E332ECA-D824-4719-9AD7-B1EC819E22C2}">
      <text>
        <r>
          <rPr>
            <b/>
            <sz val="9"/>
            <color indexed="81"/>
            <rFont val="Tahoma"/>
            <family val="2"/>
          </rPr>
          <t>Kevin L. Tatreau:</t>
        </r>
        <r>
          <rPr>
            <sz val="9"/>
            <color indexed="81"/>
            <rFont val="Tahoma"/>
            <family val="2"/>
          </rPr>
          <t xml:space="preserve">
Select the percent Developer Fee from the drop-down menu.</t>
        </r>
      </text>
    </comment>
    <comment ref="G12" authorId="1" shapeId="0" xr:uid="{1409A95D-EC12-40ED-B847-32B16DF2517F}">
      <text>
        <r>
          <rPr>
            <b/>
            <sz val="9"/>
            <color indexed="81"/>
            <rFont val="Tahoma"/>
            <family val="2"/>
          </rPr>
          <t>Tracy Willis:</t>
        </r>
        <r>
          <rPr>
            <sz val="9"/>
            <color indexed="81"/>
            <rFont val="Tahoma"/>
            <family val="2"/>
          </rPr>
          <t xml:space="preserve">
To be used when a Development changes Development Type to one with a higher TDC Limit and staff recommends to restrict the Developer Fee to the limit tied to the original Development Type's lower limit, if needed. To use, change "0" to "1" in cell H86 and complete "hidden" table below.
Ask Tracy or Kevin for assistance.</t>
        </r>
      </text>
    </comment>
    <comment ref="B18" authorId="2" shapeId="0" xr:uid="{430EA16E-1CE4-4F45-ACB2-64CBF9BCEFCD}">
      <text>
        <r>
          <rPr>
            <b/>
            <sz val="9"/>
            <color indexed="81"/>
            <rFont val="Tahoma"/>
            <family val="2"/>
          </rPr>
          <t>Kevin Tatreau:</t>
        </r>
        <r>
          <rPr>
            <sz val="9"/>
            <color indexed="81"/>
            <rFont val="Tahoma"/>
            <family val="2"/>
          </rPr>
          <t xml:space="preserve">
This maximum Development Costs is the TDC $ Limit for the subject development plus actual development costs not included in the TDC Limitation process. This is used to determine the maximum Developer Fee.</t>
        </r>
      </text>
    </comment>
    <comment ref="D24" authorId="1" shapeId="0" xr:uid="{7FD81DB8-CFD6-40F0-BD3C-671AB7E133B9}">
      <text>
        <r>
          <rPr>
            <b/>
            <sz val="9"/>
            <color indexed="81"/>
            <rFont val="Tahoma"/>
            <family val="2"/>
          </rPr>
          <t>Tracy Willis:</t>
        </r>
        <r>
          <rPr>
            <sz val="9"/>
            <color indexed="81"/>
            <rFont val="Tahoma"/>
            <family val="2"/>
          </rPr>
          <t xml:space="preserve">
Actual Total Development Costs inlcusive of the Developer Fee that is a portion of this TDC.  Do not net out any costs for this cell entry.</t>
        </r>
      </text>
    </comment>
    <comment ref="D27" authorId="1" shapeId="0" xr:uid="{EB14B68E-D671-4637-9473-E9AA39A8940A}">
      <text>
        <r>
          <rPr>
            <b/>
            <sz val="9"/>
            <color indexed="81"/>
            <rFont val="Tahoma"/>
            <family val="2"/>
          </rPr>
          <t>Tracy Willis:</t>
        </r>
        <r>
          <rPr>
            <sz val="9"/>
            <color indexed="81"/>
            <rFont val="Tahoma"/>
            <family val="2"/>
          </rPr>
          <t xml:space="preserve">
The generic term ODR refers to things like operating deficit reserve, replacement reserves, start-up/lease-up reserves, escrow accounts, working capital reserves, debt service coverage reserves, etc.
Include everything in the Reserve Accounts table in the credit underwriting report.</t>
        </r>
      </text>
    </comment>
    <comment ref="I27" authorId="2" shapeId="0" xr:uid="{34F48F04-B1EF-4430-9EBF-7CFE5EBB3941}">
      <text>
        <r>
          <rPr>
            <b/>
            <sz val="9"/>
            <color indexed="81"/>
            <rFont val="Tahoma"/>
            <family val="2"/>
          </rPr>
          <t>Kevin Tatreau:</t>
        </r>
        <r>
          <rPr>
            <sz val="9"/>
            <color indexed="81"/>
            <rFont val="Tahoma"/>
            <family val="2"/>
          </rPr>
          <t xml:space="preserve">
There is a default formula that assumes the expected distribution.  This formula can by typed over (or edited if user is knowledgable) if transaction has an acutal initial amount that is different. The expectation is the transaction gets the full 5% ODR allocation.  If less, maximum total fee would be reduced as each component has a separate and unique limit.</t>
        </r>
      </text>
    </comment>
    <comment ref="B31" authorId="2" shapeId="0" xr:uid="{8E340B5D-9D9E-4801-AEE2-EAD98504B016}">
      <text>
        <r>
          <rPr>
            <b/>
            <sz val="9"/>
            <color indexed="81"/>
            <rFont val="Tahoma"/>
            <family val="2"/>
          </rPr>
          <t>Kevin Tatreau:</t>
        </r>
        <r>
          <rPr>
            <sz val="9"/>
            <color indexed="81"/>
            <rFont val="Tahoma"/>
            <family val="2"/>
          </rPr>
          <t xml:space="preserve">
This line is meant to be a catch-all input cell that can accommodate various intentions. (a) the reduction of costs not identified above that are allowed to further reduce actual TDC prior to testing; or (b) the addition of costs not allowed in actual TDC, but should be for TDC PU Limitation testing purposes.</t>
        </r>
      </text>
    </comment>
    <comment ref="B32" authorId="2" shapeId="0" xr:uid="{835FEE07-2BFB-4346-91AF-242FF294EA44}">
      <text>
        <r>
          <rPr>
            <b/>
            <sz val="9"/>
            <color indexed="81"/>
            <rFont val="Tahoma"/>
            <family val="2"/>
          </rPr>
          <t>Kevin Tatreau:</t>
        </r>
        <r>
          <rPr>
            <sz val="9"/>
            <color indexed="81"/>
            <rFont val="Tahoma"/>
            <family val="2"/>
          </rPr>
          <t xml:space="preserve">
If adding a cost not in TDC (cell D23), the new cost would NOT be able to earn a developer fee.  If a cost that is being deducted from TDC for testing purposes, it would be eligible to earn a developer fee if it is a Development Cost (i.e., not land, not ODR, not Developer Fee).</t>
        </r>
      </text>
    </comment>
    <comment ref="D36" authorId="0" shapeId="0" xr:uid="{C7D2E8A7-71BF-4688-9B13-2828A2FE2E88}">
      <text>
        <r>
          <rPr>
            <b/>
            <sz val="9"/>
            <color indexed="81"/>
            <rFont val="Tahoma"/>
            <family val="2"/>
          </rPr>
          <t>Kevin L. Tatreau:</t>
        </r>
        <r>
          <rPr>
            <sz val="9"/>
            <color indexed="81"/>
            <rFont val="Tahoma"/>
            <family val="2"/>
          </rPr>
          <t xml:space="preserve">
Input the amount of the Developer Fee that has been included in the Stated TDC in the cell (D24) above. This should include any subset of Developer Fee, such as consultant fees.</t>
        </r>
      </text>
    </comment>
    <comment ref="D41" authorId="0" shapeId="0" xr:uid="{781FED92-606D-4DF5-9E3A-304D442927E5}">
      <text>
        <r>
          <rPr>
            <sz val="9"/>
            <color indexed="81"/>
            <rFont val="Tahoma"/>
            <family val="2"/>
          </rPr>
          <t>If the Stated DF is greater than the Max Allowable DF, then the reduction in the Stated DF needed to reach the Max Allowable DF will also cause the Stated TDC to be reduced by the same amount.</t>
        </r>
      </text>
    </comment>
    <comment ref="G85" authorId="1" shapeId="0" xr:uid="{7A504D50-59EC-489D-AF8B-B7BAB923C773}">
      <text>
        <r>
          <rPr>
            <b/>
            <sz val="9"/>
            <color indexed="81"/>
            <rFont val="Tahoma"/>
            <family val="2"/>
          </rPr>
          <t>Tracy Willis:</t>
        </r>
        <r>
          <rPr>
            <sz val="9"/>
            <color indexed="81"/>
            <rFont val="Tahoma"/>
            <family val="2"/>
          </rPr>
          <t xml:space="preserve">
This table is used to create the proper split and info in D above (it gets you the percentage you use for the dropdown in D9 to come up with the new Max TDC Limit and Dev Fee)</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Tracy Willis</author>
    <author>Kevin Tatreau</author>
  </authors>
  <commentList>
    <comment ref="O2" authorId="0" shapeId="0" xr:uid="{D5523457-BD5B-414D-8351-889F472D4073}">
      <text>
        <r>
          <rPr>
            <b/>
            <sz val="9"/>
            <color indexed="81"/>
            <rFont val="Tahoma"/>
            <family val="2"/>
          </rPr>
          <t>Tracy Willis:</t>
        </r>
        <r>
          <rPr>
            <sz val="9"/>
            <color indexed="81"/>
            <rFont val="Tahoma"/>
            <family val="2"/>
          </rPr>
          <t xml:space="preserve">
If there is an automatic boost you must include (Automatic Boost) after the boost type. See cell G41 on RFA tab for examples.</t>
        </r>
      </text>
    </comment>
    <comment ref="HK2" authorId="0" shapeId="0" xr:uid="{11F15BC1-33B1-4676-B9CC-F2F54003BD77}">
      <text>
        <r>
          <rPr>
            <b/>
            <sz val="9"/>
            <color indexed="81"/>
            <rFont val="Tahoma"/>
            <family val="2"/>
          </rPr>
          <t>Tracy Willis:</t>
        </r>
        <r>
          <rPr>
            <sz val="9"/>
            <color indexed="81"/>
            <rFont val="Tahoma"/>
            <family val="2"/>
          </rPr>
          <t xml:space="preserve">
RFA was NOT Issued</t>
        </r>
      </text>
    </comment>
    <comment ref="HS2" authorId="0" shapeId="0" xr:uid="{120ACFE0-8867-410B-BCF8-BFA291ACE559}">
      <text>
        <r>
          <rPr>
            <b/>
            <sz val="9"/>
            <color indexed="81"/>
            <rFont val="Tahoma"/>
            <family val="2"/>
          </rPr>
          <t>Tracy Willis:</t>
        </r>
        <r>
          <rPr>
            <sz val="9"/>
            <color indexed="81"/>
            <rFont val="Tahoma"/>
            <family val="2"/>
          </rPr>
          <t xml:space="preserve">
Workshop for this RFA was postponed as of 3/24/22</t>
        </r>
      </text>
    </comment>
    <comment ref="HT2" authorId="0" shapeId="0" xr:uid="{13B313B9-6016-4AE1-994D-88789683C3EC}">
      <text>
        <r>
          <rPr>
            <b/>
            <sz val="9"/>
            <color indexed="81"/>
            <rFont val="Tahoma"/>
            <family val="2"/>
          </rPr>
          <t>Tracy Willis:</t>
        </r>
        <r>
          <rPr>
            <sz val="9"/>
            <color indexed="81"/>
            <rFont val="Tahoma"/>
            <family val="2"/>
          </rPr>
          <t xml:space="preserve">
RFA was NOT Issued
</t>
        </r>
      </text>
    </comment>
    <comment ref="HU2" authorId="0" shapeId="0" xr:uid="{91163A58-9794-4BD0-9A80-19F9FC651F9B}">
      <text>
        <r>
          <rPr>
            <b/>
            <sz val="9"/>
            <color indexed="81"/>
            <rFont val="Tahoma"/>
            <family val="2"/>
          </rPr>
          <t>Tracy Willis:</t>
        </r>
        <r>
          <rPr>
            <sz val="9"/>
            <color indexed="81"/>
            <rFont val="Tahoma"/>
            <family val="2"/>
          </rPr>
          <t xml:space="preserve">
RFA was NOT Issued</t>
        </r>
      </text>
    </comment>
    <comment ref="JA2" authorId="0" shapeId="0" xr:uid="{C89B48E4-6D59-4974-884F-B6BA4D83E2A2}">
      <text>
        <r>
          <rPr>
            <b/>
            <sz val="9"/>
            <color indexed="81"/>
            <rFont val="Tahoma"/>
            <family val="2"/>
          </rPr>
          <t>Tracy Willis:</t>
        </r>
        <r>
          <rPr>
            <sz val="9"/>
            <color indexed="81"/>
            <rFont val="Tahoma"/>
            <family val="2"/>
          </rPr>
          <t xml:space="preserve">
Info taken from draft - confirm correct once issued - WORKSHOP POSTPONED</t>
        </r>
      </text>
    </comment>
    <comment ref="JB2" authorId="0" shapeId="0" xr:uid="{871C3398-0CC9-404C-B3F8-A3F58472D70F}">
      <text>
        <r>
          <rPr>
            <b/>
            <sz val="9"/>
            <color indexed="81"/>
            <rFont val="Tahoma"/>
            <family val="2"/>
          </rPr>
          <t>Tracy Willis:</t>
        </r>
        <r>
          <rPr>
            <sz val="9"/>
            <color indexed="81"/>
            <rFont val="Tahoma"/>
            <family val="2"/>
          </rPr>
          <t xml:space="preserve">
Info taken from draft - confirm correct once issued</t>
        </r>
      </text>
    </comment>
    <comment ref="O10" authorId="0" shapeId="0" xr:uid="{BCD1A9C3-2E0B-43A8-BBE0-AE790204878B}">
      <text>
        <r>
          <rPr>
            <b/>
            <sz val="9"/>
            <color indexed="81"/>
            <rFont val="Tahoma"/>
            <family val="2"/>
          </rPr>
          <t>Tracy Willis:</t>
        </r>
        <r>
          <rPr>
            <sz val="9"/>
            <color indexed="81"/>
            <rFont val="Tahoma"/>
            <family val="2"/>
          </rPr>
          <t xml:space="preserve">
If there is an automatic multiplier you must include for certain RFA's. See cell G45 on RFA tab for examples of wording.</t>
        </r>
      </text>
    </comment>
    <comment ref="O36" authorId="0" shapeId="0" xr:uid="{4E57BDA8-FDBC-4FDE-9843-8588288D91E4}">
      <text>
        <r>
          <rPr>
            <b/>
            <sz val="9"/>
            <color indexed="81"/>
            <rFont val="Tahoma"/>
            <family val="2"/>
          </rPr>
          <t>Tracy Willis:</t>
        </r>
        <r>
          <rPr>
            <sz val="9"/>
            <color indexed="81"/>
            <rFont val="Tahoma"/>
            <family val="2"/>
          </rPr>
          <t xml:space="preserve">
For cell H4</t>
        </r>
      </text>
    </comment>
    <comment ref="O46" authorId="0" shapeId="0" xr:uid="{F8CBB586-9E49-4DF8-8CE1-8FEF49985463}">
      <text>
        <r>
          <rPr>
            <b/>
            <sz val="9"/>
            <color indexed="81"/>
            <rFont val="Tahoma"/>
            <family val="2"/>
          </rPr>
          <t>Tracy Willis:</t>
        </r>
        <r>
          <rPr>
            <sz val="9"/>
            <color indexed="81"/>
            <rFont val="Tahoma"/>
            <family val="2"/>
          </rPr>
          <t xml:space="preserve">
For cell H5 &amp; H6</t>
        </r>
      </text>
    </comment>
    <comment ref="O56" authorId="0" shapeId="0" xr:uid="{FA1F8448-8E35-485F-98EF-F0D30A13E75F}">
      <text>
        <r>
          <rPr>
            <b/>
            <sz val="9"/>
            <color indexed="81"/>
            <rFont val="Tahoma"/>
            <family val="2"/>
          </rPr>
          <t>Tracy Willis:</t>
        </r>
        <r>
          <rPr>
            <sz val="9"/>
            <color indexed="81"/>
            <rFont val="Tahoma"/>
            <family val="2"/>
          </rPr>
          <t xml:space="preserve">
For cell H7</t>
        </r>
      </text>
    </comment>
    <comment ref="D61" authorId="0" shapeId="0" xr:uid="{32D94E2A-206C-4E4F-A9D0-817171E5A9D0}">
      <text>
        <r>
          <rPr>
            <b/>
            <sz val="9"/>
            <color indexed="81"/>
            <rFont val="Tahoma"/>
            <family val="2"/>
          </rPr>
          <t>Tracy Willis:</t>
        </r>
        <r>
          <rPr>
            <sz val="9"/>
            <color indexed="81"/>
            <rFont val="Tahoma"/>
            <family val="2"/>
          </rPr>
          <t xml:space="preserve">
Broward &amp; Miami Dade Counties - Named South Florida (SF)</t>
        </r>
      </text>
    </comment>
    <comment ref="E61" authorId="0" shapeId="0" xr:uid="{D0A34E32-8322-46A8-8416-DF39ABFC56FA}">
      <text>
        <r>
          <rPr>
            <b/>
            <sz val="9"/>
            <color indexed="81"/>
            <rFont val="Tahoma"/>
            <family val="2"/>
          </rPr>
          <t>Tracy Willis:</t>
        </r>
        <r>
          <rPr>
            <sz val="9"/>
            <color indexed="81"/>
            <rFont val="Tahoma"/>
            <family val="2"/>
          </rPr>
          <t xml:space="preserve">
Broward, Miami-Dade and Palm Beach Counties - Named South Florida (SF)</t>
        </r>
      </text>
    </comment>
    <comment ref="O66" authorId="0" shapeId="0" xr:uid="{B2B9A7C6-674C-4B3B-A158-A52A2CE00BB5}">
      <text>
        <r>
          <rPr>
            <b/>
            <sz val="9"/>
            <color indexed="81"/>
            <rFont val="Tahoma"/>
            <family val="2"/>
          </rPr>
          <t>Tracy Willis:</t>
        </r>
        <r>
          <rPr>
            <sz val="9"/>
            <color indexed="81"/>
            <rFont val="Tahoma"/>
            <family val="2"/>
          </rPr>
          <t xml:space="preserve">
For cell H9</t>
        </r>
      </text>
    </comment>
    <comment ref="O76" authorId="0" shapeId="0" xr:uid="{26AFD8F4-AA17-43FA-94DC-DCC1C8A84F85}">
      <text>
        <r>
          <rPr>
            <b/>
            <sz val="9"/>
            <color indexed="81"/>
            <rFont val="Tahoma"/>
            <family val="2"/>
          </rPr>
          <t>Tracy Willis:</t>
        </r>
        <r>
          <rPr>
            <sz val="9"/>
            <color indexed="81"/>
            <rFont val="Tahoma"/>
            <family val="2"/>
          </rPr>
          <t xml:space="preserve">
For cell H4</t>
        </r>
      </text>
    </comment>
    <comment ref="O86" authorId="0" shapeId="0" xr:uid="{1E113F4B-0C87-4C99-B477-EC494DDCA998}">
      <text>
        <r>
          <rPr>
            <b/>
            <sz val="9"/>
            <color indexed="81"/>
            <rFont val="Tahoma"/>
            <family val="2"/>
          </rPr>
          <t>Tracy Willis:</t>
        </r>
        <r>
          <rPr>
            <sz val="9"/>
            <color indexed="81"/>
            <rFont val="Tahoma"/>
            <family val="2"/>
          </rPr>
          <t xml:space="preserve">
For cell H5</t>
        </r>
      </text>
    </comment>
    <comment ref="A89" authorId="1" shapeId="0" xr:uid="{E2296CDA-EF4C-4453-ABB9-28CAA90FBEE9}">
      <text>
        <r>
          <rPr>
            <b/>
            <sz val="9"/>
            <color indexed="81"/>
            <rFont val="Tahoma"/>
            <family val="2"/>
          </rPr>
          <t>Kevin Tatreau:</t>
        </r>
        <r>
          <rPr>
            <sz val="9"/>
            <color indexed="81"/>
            <rFont val="Tahoma"/>
            <family val="2"/>
          </rPr>
          <t xml:space="preserve">
This is the start of a summary message above the summary tabe at the bottom of the 'RFA' tab. To use, it would need to complete all detailed programming for the Multipliers.</t>
        </r>
      </text>
    </comment>
    <comment ref="O96" authorId="0" shapeId="0" xr:uid="{A80473B1-B42D-4489-BCFA-B2D759AACB28}">
      <text>
        <r>
          <rPr>
            <b/>
            <sz val="9"/>
            <color indexed="81"/>
            <rFont val="Tahoma"/>
            <family val="2"/>
          </rPr>
          <t>Tracy Willis:</t>
        </r>
        <r>
          <rPr>
            <sz val="9"/>
            <color indexed="81"/>
            <rFont val="Tahoma"/>
            <family val="2"/>
          </rPr>
          <t xml:space="preserve">
For cell H6</t>
        </r>
      </text>
    </comment>
    <comment ref="O106" authorId="0" shapeId="0" xr:uid="{2BEBD24D-C796-4DAD-B120-856F99823204}">
      <text>
        <r>
          <rPr>
            <b/>
            <sz val="9"/>
            <color indexed="81"/>
            <rFont val="Tahoma"/>
            <family val="2"/>
          </rPr>
          <t>Tracy Willis:</t>
        </r>
        <r>
          <rPr>
            <sz val="9"/>
            <color indexed="81"/>
            <rFont val="Tahoma"/>
            <family val="2"/>
          </rPr>
          <t xml:space="preserve">
For cell H7</t>
        </r>
      </text>
    </comment>
    <comment ref="O116" authorId="0" shapeId="0" xr:uid="{64A85187-5FA5-47E5-AC25-41323A579F5A}">
      <text>
        <r>
          <rPr>
            <b/>
            <sz val="9"/>
            <color indexed="81"/>
            <rFont val="Tahoma"/>
            <family val="2"/>
          </rPr>
          <t>Tracy Willis:</t>
        </r>
        <r>
          <rPr>
            <sz val="9"/>
            <color indexed="81"/>
            <rFont val="Tahoma"/>
            <family val="2"/>
          </rPr>
          <t xml:space="preserve">
For cell H9</t>
        </r>
      </text>
    </comment>
    <comment ref="E173" authorId="0" shapeId="0" xr:uid="{0C1BD281-AF28-412E-B83C-3596A22CCC10}">
      <text>
        <r>
          <rPr>
            <b/>
            <sz val="9"/>
            <color indexed="81"/>
            <rFont val="Tahoma"/>
            <family val="2"/>
          </rPr>
          <t>Tracy Willis:</t>
        </r>
        <r>
          <rPr>
            <sz val="9"/>
            <color indexed="81"/>
            <rFont val="Tahoma"/>
            <family val="2"/>
          </rPr>
          <t xml:space="preserve">
Broward &amp; Palm Beach Only</t>
        </r>
      </text>
    </comment>
    <comment ref="E189" authorId="0" shapeId="0" xr:uid="{543B741E-5B80-4F1D-BABF-6CE5ECB1E9E0}">
      <text>
        <r>
          <rPr>
            <b/>
            <sz val="9"/>
            <color indexed="81"/>
            <rFont val="Tahoma"/>
            <family val="2"/>
          </rPr>
          <t>Tracy Willis:</t>
        </r>
        <r>
          <rPr>
            <sz val="9"/>
            <color indexed="81"/>
            <rFont val="Tahoma"/>
            <family val="2"/>
          </rPr>
          <t xml:space="preserve">
Broward &amp; Palm Beach Only</t>
        </r>
      </text>
    </comment>
    <comment ref="C200" authorId="0" shapeId="0" xr:uid="{AED6334D-791B-47A0-AC0A-C1A71F66B6DA}">
      <text>
        <r>
          <rPr>
            <b/>
            <sz val="9"/>
            <color indexed="81"/>
            <rFont val="Tahoma"/>
            <family val="2"/>
          </rPr>
          <t>Tracy Willis:</t>
        </r>
        <r>
          <rPr>
            <sz val="9"/>
            <color indexed="81"/>
            <rFont val="Tahoma"/>
            <family val="2"/>
          </rPr>
          <t xml:space="preserve">
RFA not Issued</t>
        </r>
      </text>
    </comment>
    <comment ref="C216" authorId="0" shapeId="0" xr:uid="{3126E875-511E-43AA-99D6-533BD777B5A3}">
      <text>
        <r>
          <rPr>
            <b/>
            <sz val="9"/>
            <color indexed="81"/>
            <rFont val="Tahoma"/>
            <family val="2"/>
          </rPr>
          <t>Tracy Willis:</t>
        </r>
        <r>
          <rPr>
            <sz val="9"/>
            <color indexed="81"/>
            <rFont val="Tahoma"/>
            <family val="2"/>
          </rPr>
          <t xml:space="preserve">
No TDC Limitation</t>
        </r>
      </text>
    </comment>
    <comment ref="C218" authorId="0" shapeId="0" xr:uid="{8C05FDA3-C0C1-481F-8921-B8BEB38772B6}">
      <text>
        <r>
          <rPr>
            <b/>
            <sz val="9"/>
            <color indexed="81"/>
            <rFont val="Tahoma"/>
            <family val="2"/>
          </rPr>
          <t>Tracy Willis:</t>
        </r>
        <r>
          <rPr>
            <sz val="9"/>
            <color indexed="81"/>
            <rFont val="Tahoma"/>
            <family val="2"/>
          </rPr>
          <t xml:space="preserve">
No TDC Limitation</t>
        </r>
      </text>
    </comment>
    <comment ref="C227" authorId="0" shapeId="0" xr:uid="{EEC52BCE-CD9E-4E27-AE28-87AC2846D827}">
      <text>
        <r>
          <rPr>
            <b/>
            <sz val="9"/>
            <color indexed="81"/>
            <rFont val="Tahoma"/>
            <family val="2"/>
          </rPr>
          <t>Tracy Willis:</t>
        </r>
        <r>
          <rPr>
            <sz val="9"/>
            <color indexed="81"/>
            <rFont val="Tahoma"/>
            <family val="2"/>
          </rPr>
          <t xml:space="preserve">
No TDC Limitation</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Tracy Willis</author>
    <author>Kevin Tatreau</author>
    <author>Kevin L. Tatreau</author>
  </authors>
  <commentList>
    <comment ref="F13" authorId="0" shapeId="0" xr:uid="{865398B0-E981-47A6-A7F2-F686CF163C43}">
      <text>
        <r>
          <rPr>
            <b/>
            <sz val="9"/>
            <color indexed="81"/>
            <rFont val="Tahoma"/>
            <family val="2"/>
          </rPr>
          <t>Tracy Willis:</t>
        </r>
        <r>
          <rPr>
            <sz val="9"/>
            <color indexed="81"/>
            <rFont val="Tahoma"/>
            <family val="2"/>
          </rPr>
          <t xml:space="preserve">
If this amount has changed since CUR, input the amount of cost that has increased/(decreased) since the CUR. It is assumed that the net of this amount and the amount at CUR is eligible to earn a Developer Fee for the developer fee percentage analysis presented below.</t>
        </r>
      </text>
    </comment>
    <comment ref="F14" authorId="0" shapeId="0" xr:uid="{3C9B08EE-F854-4E39-8A44-B4164494784D}">
      <text>
        <r>
          <rPr>
            <b/>
            <sz val="9"/>
            <color indexed="81"/>
            <rFont val="Tahoma"/>
            <family val="2"/>
          </rPr>
          <t>Tracy Willis:</t>
        </r>
        <r>
          <rPr>
            <sz val="9"/>
            <color indexed="81"/>
            <rFont val="Tahoma"/>
            <family val="2"/>
          </rPr>
          <t xml:space="preserve">
If this amount has changed since CUR, input the amount of cost that has increased/(decreased) since the CUR. It is assumed that the net of this amount and the amount at CUR is eligible to earn a Developer Fee for the developer fee percentage analysis presented below.</t>
        </r>
      </text>
    </comment>
    <comment ref="F15" authorId="0" shapeId="0" xr:uid="{4F5AE0E1-BA68-4002-87FB-BA780B737574}">
      <text>
        <r>
          <rPr>
            <b/>
            <sz val="9"/>
            <color indexed="81"/>
            <rFont val="Tahoma"/>
            <family val="2"/>
          </rPr>
          <t>Tracy Willis:</t>
        </r>
        <r>
          <rPr>
            <sz val="9"/>
            <color indexed="81"/>
            <rFont val="Tahoma"/>
            <family val="2"/>
          </rPr>
          <t xml:space="preserve">
If this amount has changed since CUR, input the amount of cost that has increased/(decreased) since the CUR. It is assumed that the net of this amount and the amount at CUR is eligible to earn a Developer Fee for the developer fee percentage analysis presented below.</t>
        </r>
      </text>
    </comment>
    <comment ref="F16" authorId="0" shapeId="0" xr:uid="{F0D885C1-57C3-463C-84F4-AE0302210850}">
      <text>
        <r>
          <rPr>
            <b/>
            <sz val="9"/>
            <color indexed="81"/>
            <rFont val="Tahoma"/>
            <family val="2"/>
          </rPr>
          <t>Tracy Willis:</t>
        </r>
        <r>
          <rPr>
            <sz val="9"/>
            <color indexed="81"/>
            <rFont val="Tahoma"/>
            <family val="2"/>
          </rPr>
          <t xml:space="preserve">
If this amount has changed since CUR, input the amount of cost that has increased/(decreased) since the CUR. It is assumed that the net of this amount and the amount at CUR is eligible to earn a Developer Fee for the developer fee percentage analysis presented below.</t>
        </r>
      </text>
    </comment>
    <comment ref="F17" authorId="0" shapeId="0" xr:uid="{2F9E9917-9E8B-4831-98B4-4A6CE552EC35}">
      <text>
        <r>
          <rPr>
            <b/>
            <sz val="9"/>
            <color indexed="81"/>
            <rFont val="Tahoma"/>
            <family val="2"/>
          </rPr>
          <t>Tracy Willis:</t>
        </r>
        <r>
          <rPr>
            <sz val="9"/>
            <color indexed="81"/>
            <rFont val="Tahoma"/>
            <family val="2"/>
          </rPr>
          <t xml:space="preserve">
If this amount has changed since CUR, input the amount of cost that has increased/(decreased) since the CUR. It is assumed that the net of this amount and the amount at CUR is eligible to earn a Developer Fee for the developer fee percentage analysis presented below.</t>
        </r>
      </text>
    </comment>
    <comment ref="B18" authorId="1" shapeId="0" xr:uid="{7D76D2FB-D287-4DBF-A438-D058E874EFA0}">
      <text>
        <r>
          <rPr>
            <b/>
            <sz val="9"/>
            <color indexed="81"/>
            <rFont val="Tahoma"/>
            <family val="2"/>
          </rPr>
          <t>Kevin Tatreau:</t>
        </r>
        <r>
          <rPr>
            <sz val="9"/>
            <color indexed="81"/>
            <rFont val="Tahoma"/>
            <family val="2"/>
          </rPr>
          <t xml:space="preserve">
This maximum Development Costs is the TDC $ Limit for the subject development plus actual development costs not included in the TDC Limitation process. This is used to determine the maximum Developer Fee.</t>
        </r>
      </text>
    </comment>
    <comment ref="F23" authorId="0" shapeId="0" xr:uid="{433F0066-BF96-4765-9295-B4AAD3F17018}">
      <text>
        <r>
          <rPr>
            <b/>
            <sz val="9"/>
            <color indexed="81"/>
            <rFont val="Tahoma"/>
            <family val="2"/>
          </rPr>
          <t>Tracy Willis:</t>
        </r>
        <r>
          <rPr>
            <sz val="9"/>
            <color indexed="81"/>
            <rFont val="Tahoma"/>
            <family val="2"/>
          </rPr>
          <t xml:space="preserve">
Enter the Total Development Costs of the Development and subtract the Developer Fee from this amount in this cell.</t>
        </r>
      </text>
    </comment>
    <comment ref="F24" authorId="0" shapeId="0" xr:uid="{D310FD1B-747E-44F5-B1D8-7AA443F8300B}">
      <text>
        <r>
          <rPr>
            <b/>
            <sz val="9"/>
            <color indexed="81"/>
            <rFont val="Tahoma"/>
            <family val="2"/>
          </rPr>
          <t>Tracy Willis:</t>
        </r>
        <r>
          <rPr>
            <sz val="9"/>
            <color indexed="81"/>
            <rFont val="Tahoma"/>
            <family val="2"/>
          </rPr>
          <t xml:space="preserve">
Enter the total land and total ODR costs presented in the FCCA as a negative number</t>
        </r>
      </text>
    </comment>
    <comment ref="F25" authorId="2" shapeId="0" xr:uid="{A11126E8-3495-4842-8971-8C54374D167E}">
      <text>
        <r>
          <rPr>
            <b/>
            <sz val="9"/>
            <color indexed="81"/>
            <rFont val="Tahoma"/>
            <family val="2"/>
          </rPr>
          <t>Kevin L. Tatreau:</t>
        </r>
        <r>
          <rPr>
            <sz val="9"/>
            <color indexed="81"/>
            <rFont val="Tahoma"/>
            <family val="2"/>
          </rPr>
          <t xml:space="preserve">
This is the net amount of TDC that has increased since the CUR (net of FCC TDC less CUR TDC). It is assumed that all of this amount is eligible to earn a Developer Fee for the developer fee percentage analysis presented below.</t>
        </r>
      </text>
    </comment>
    <comment ref="H25" authorId="0" shapeId="0" xr:uid="{D329F87F-2054-43C6-9C25-2DD751DBF9E6}">
      <text>
        <r>
          <rPr>
            <b/>
            <sz val="9"/>
            <color indexed="81"/>
            <rFont val="Tahoma"/>
            <family val="2"/>
          </rPr>
          <t>Tracy Willis:</t>
        </r>
        <r>
          <rPr>
            <sz val="9"/>
            <color indexed="81"/>
            <rFont val="Tahoma"/>
            <family val="2"/>
          </rPr>
          <t xml:space="preserve">
This box is only used for 21% developer fee RFA's</t>
        </r>
      </text>
    </comment>
    <comment ref="O26" authorId="1" shapeId="0" xr:uid="{F1277DF6-7815-4049-9663-D3BEEBFB868C}">
      <text>
        <r>
          <rPr>
            <b/>
            <sz val="9"/>
            <color indexed="81"/>
            <rFont val="Tahoma"/>
            <family val="2"/>
          </rPr>
          <t>Kevin Tatreau:</t>
        </r>
        <r>
          <rPr>
            <sz val="9"/>
            <color indexed="81"/>
            <rFont val="Tahoma"/>
            <family val="2"/>
          </rPr>
          <t xml:space="preserve">
An entry in this cell will override the default ODR amount.</t>
        </r>
      </text>
    </comment>
    <comment ref="F29" authorId="2" shapeId="0" xr:uid="{040B2146-41EB-40AB-814C-12F21E70E646}">
      <text>
        <r>
          <rPr>
            <b/>
            <sz val="9"/>
            <color indexed="81"/>
            <rFont val="Tahoma"/>
            <family val="2"/>
          </rPr>
          <t>Kevin L. Tatreau:</t>
        </r>
        <r>
          <rPr>
            <sz val="9"/>
            <color indexed="81"/>
            <rFont val="Tahoma"/>
            <family val="2"/>
          </rPr>
          <t xml:space="preserve">
This cell has a formula that assumes the CUR adjusted DF has not been voluntarily further reduced from the maximum allowed from the CUR restrictions when the DF was reduced at time of CUR. It is formatted as an input cell even though there is formula in it. You can override the formula to enter a lower DF number, but in no circumstance can you increase it if the DF was reduced at time of CUR.
If the formula in this cell results in an amount of $0 (after all other inputs have been completed in this workbook) then you will need to override the formula with the actual amount in the FCC (prior to any proposed reductions below).
</t>
        </r>
      </text>
    </comment>
    <comment ref="D35" authorId="2" shapeId="0" xr:uid="{0E8600C4-41C2-48D9-A252-D29030612CFA}">
      <text>
        <r>
          <rPr>
            <sz val="9"/>
            <color indexed="81"/>
            <rFont val="Tahoma"/>
            <family val="2"/>
          </rPr>
          <t>If the Stated DF is greater than the Max Allowable DF, then the reduction in the Stated DF needed to reach the Max Allowable DF will also cause the Stated TDC to be reduced by the same amount.</t>
        </r>
      </text>
    </comment>
    <comment ref="F35" authorId="2" shapeId="0" xr:uid="{7406FB72-57E4-4BBD-A8CC-7357C1B9037D}">
      <text>
        <r>
          <rPr>
            <sz val="9"/>
            <color indexed="81"/>
            <rFont val="Tahoma"/>
            <family val="2"/>
          </rPr>
          <t>If the Stated DF is greater than the Max Allowable DF, then the reduction in the Stated DF needed to reach the Max Allowable DF will also cause the Stated TDC to be reduced by the same amount.</t>
        </r>
      </text>
    </comment>
    <comment ref="F50" authorId="0" shapeId="0" xr:uid="{D9B80E93-4CC7-4AF9-B42C-2CECBEE868E4}">
      <text>
        <r>
          <rPr>
            <b/>
            <sz val="9"/>
            <color indexed="81"/>
            <rFont val="Tahoma"/>
            <family val="2"/>
          </rPr>
          <t>Tracy Willis:</t>
        </r>
        <r>
          <rPr>
            <sz val="9"/>
            <color indexed="81"/>
            <rFont val="Tahoma"/>
            <family val="2"/>
          </rPr>
          <t xml:space="preserve">
Manual entry for FHFC Board or Staff approved workout adjusment(s).</t>
        </r>
      </text>
    </comment>
    <comment ref="D55" authorId="0" shapeId="0" xr:uid="{09B82E80-6960-4240-BCE1-0EF62057FE8F}">
      <text>
        <r>
          <rPr>
            <b/>
            <sz val="9"/>
            <color indexed="81"/>
            <rFont val="Tahoma"/>
            <family val="2"/>
          </rPr>
          <t>Tracy Willis:</t>
        </r>
        <r>
          <rPr>
            <sz val="9"/>
            <color indexed="81"/>
            <rFont val="Tahoma"/>
            <family val="2"/>
          </rPr>
          <t xml:space="preserve">
Doesn't include retail space</t>
        </r>
      </text>
    </comment>
    <comment ref="F55" authorId="0" shapeId="0" xr:uid="{E2731815-39E6-40FF-866E-E2D67B1C6022}">
      <text>
        <r>
          <rPr>
            <b/>
            <sz val="9"/>
            <color indexed="81"/>
            <rFont val="Tahoma"/>
            <family val="2"/>
          </rPr>
          <t>Tracy Willis:</t>
        </r>
        <r>
          <rPr>
            <sz val="9"/>
            <color indexed="81"/>
            <rFont val="Tahoma"/>
            <family val="2"/>
          </rPr>
          <t xml:space="preserve">
Doesn't include retail space</t>
        </r>
      </text>
    </comment>
    <comment ref="D57" authorId="0" shapeId="0" xr:uid="{13C66AF2-3B79-40EE-BE7B-567D299BA06F}">
      <text>
        <r>
          <rPr>
            <b/>
            <sz val="9"/>
            <color indexed="81"/>
            <rFont val="Tahoma"/>
            <family val="2"/>
          </rPr>
          <t>Tracy Willis:</t>
        </r>
        <r>
          <rPr>
            <sz val="9"/>
            <color indexed="81"/>
            <rFont val="Tahoma"/>
            <family val="2"/>
          </rPr>
          <t xml:space="preserve">
Includes retail space</t>
        </r>
      </text>
    </comment>
    <comment ref="F57" authorId="0" shapeId="0" xr:uid="{7333EA18-4BF5-4874-AF3D-ED6BA623B6D4}">
      <text>
        <r>
          <rPr>
            <b/>
            <sz val="9"/>
            <color indexed="81"/>
            <rFont val="Tahoma"/>
            <family val="2"/>
          </rPr>
          <t>Tracy Willis:</t>
        </r>
        <r>
          <rPr>
            <sz val="9"/>
            <color indexed="81"/>
            <rFont val="Tahoma"/>
            <family val="2"/>
          </rPr>
          <t xml:space="preserve">
Includes retail space</t>
        </r>
      </text>
    </comment>
  </commentList>
</comments>
</file>

<file path=xl/sharedStrings.xml><?xml version="1.0" encoding="utf-8"?>
<sst xmlns="http://schemas.openxmlformats.org/spreadsheetml/2006/main" count="17840" uniqueCount="713">
  <si>
    <t>Identify the TDC PU Limitation qualifying date</t>
  </si>
  <si>
    <t>Use the original RFA TDC PU Limitations in effect prior to 6/15/18 Board Meeting</t>
  </si>
  <si>
    <t>(This option includes all RFAs, but does not incorporate any edits approved by the Board on 06/15/2018)</t>
  </si>
  <si>
    <t>Use the modified TDC PU Limitation in affect as of the 6/15/18 Board Meeting, or thereafter</t>
  </si>
  <si>
    <r>
      <t xml:space="preserve">(This option includes all RFAs and incorporates the edits approved by the Board on 06/15/2018 for </t>
    </r>
    <r>
      <rPr>
        <b/>
        <u/>
        <sz val="11"/>
        <color theme="1"/>
        <rFont val="Calibri"/>
        <family val="2"/>
        <scheme val="minor"/>
      </rPr>
      <t>RFA 2014-111 through RFA 2018-108</t>
    </r>
    <r>
      <rPr>
        <sz val="11"/>
        <color theme="1"/>
        <rFont val="Calibri"/>
        <family val="2"/>
        <scheme val="minor"/>
      </rPr>
      <t>)</t>
    </r>
  </si>
  <si>
    <t>Inlcude the 2% increase approved at the 3/6/20 Board Meeting.  Must be used joint with above line.</t>
  </si>
  <si>
    <r>
      <t xml:space="preserve">(This option includes all RFAs and incorporates the edits approved by the Board on 03/6/2020 for </t>
    </r>
    <r>
      <rPr>
        <b/>
        <u/>
        <sz val="11"/>
        <color theme="1"/>
        <rFont val="Calibri"/>
        <family val="2"/>
        <scheme val="minor"/>
      </rPr>
      <t>RFA 2014-111 through RFA 2020-106 &amp; 208 &amp; 302</t>
    </r>
    <r>
      <rPr>
        <sz val="11"/>
        <color theme="1"/>
        <rFont val="Calibri"/>
        <family val="2"/>
        <scheme val="minor"/>
      </rPr>
      <t>)</t>
    </r>
  </si>
  <si>
    <t>Use the modified TDC PU Limitation in affect as of the 7/30/21 Board Meeting, or thereafter</t>
  </si>
  <si>
    <r>
      <t xml:space="preserve">(This option includes all RFAs beginning with 2021-2022 RFA Cycle and incorporates the edits approved by the Board on 07/30/2021 for the 2017/2018 RFA Cycle through the 2020/2021 RFA Cycle - </t>
    </r>
    <r>
      <rPr>
        <b/>
        <u/>
        <sz val="11"/>
        <color theme="1"/>
        <rFont val="Calibri"/>
        <family val="2"/>
        <scheme val="minor"/>
      </rPr>
      <t>RFA 2017-106 through RFA 2021-108 &amp; 208</t>
    </r>
    <r>
      <rPr>
        <sz val="11"/>
        <color theme="1"/>
        <rFont val="Calibri"/>
        <family val="2"/>
        <scheme val="minor"/>
      </rPr>
      <t>)</t>
    </r>
  </si>
  <si>
    <t>Use the modified TDC PU Limitation in affect as of the 4/1/22 Telephonic Board Meeting, or thereafter</t>
  </si>
  <si>
    <r>
      <t xml:space="preserve">(This option includes all RFAs beginning with 2019-2020 RFA Cycle and incorporates the edits approved by the Board on 04/01/2022 for the 2019/2020 RFA Cycle through the 2021/2022 RFA Cycle - </t>
    </r>
    <r>
      <rPr>
        <b/>
        <u/>
        <sz val="11"/>
        <color theme="1"/>
        <rFont val="Calibri"/>
        <family val="2"/>
        <scheme val="minor"/>
      </rPr>
      <t>RFA 2019-101 through RFA 2019-103 &amp; RFA 2019-111 through the 2021/2022 RFA Cycle final RFA</t>
    </r>
    <r>
      <rPr>
        <sz val="11"/>
        <color theme="1"/>
        <rFont val="Calibri"/>
        <family val="2"/>
        <scheme val="minor"/>
      </rPr>
      <t>. It also incorporates the edits approved by the Board on 04/29/2022 for the Hurricane Recovery RFA's 2018-115, 2019-109 &amp; 2019-110)</t>
    </r>
  </si>
  <si>
    <t>Identify the Development</t>
  </si>
  <si>
    <t>Application #</t>
  </si>
  <si>
    <t>Name</t>
  </si>
  <si>
    <t>County</t>
  </si>
  <si>
    <t>Palm Beach</t>
  </si>
  <si>
    <t>What year was the RFA issued?</t>
  </si>
  <si>
    <t>Questions below will ask to identify certain criteria.  This can be done by entering a "1" in the cell to the left of the appropriate criteria.</t>
  </si>
  <si>
    <t>RFA</t>
  </si>
  <si>
    <t>Application Deadline</t>
  </si>
  <si>
    <t>RFA Description</t>
  </si>
  <si>
    <t>Automatically Applies</t>
  </si>
  <si>
    <t>Board Approved One-Off Modification</t>
  </si>
  <si>
    <t>Identify the number and Development Category of all residential units</t>
  </si>
  <si>
    <t>NC Units</t>
  </si>
  <si>
    <t>Rehab Units</t>
  </si>
  <si>
    <t>Total Units</t>
  </si>
  <si>
    <t>All new construction units</t>
  </si>
  <si>
    <t>Units identified in table to the left</t>
  </si>
  <si>
    <t>All rehabilitation units</t>
  </si>
  <si>
    <t>Units identified in table below</t>
  </si>
  <si>
    <t>Both NC and rehab units</t>
  </si>
  <si>
    <t>(e) = {  [  (a)  +  (b)  ]  /  (c)  }  *  [  1  +  (d)  ]</t>
  </si>
  <si>
    <t>Enter the number of Units for the Development Type (if there are multiple development types, # of units should be entered on each line accordingly)</t>
  </si>
  <si>
    <t>(a)</t>
  </si>
  <si>
    <t>(b)</t>
  </si>
  <si>
    <t>(c)</t>
  </si>
  <si>
    <t>(d)</t>
  </si>
  <si>
    <t>(e)</t>
  </si>
  <si>
    <t>Prorata Distribution</t>
  </si>
  <si>
    <t>Unit Values</t>
  </si>
  <si>
    <t>TDC Rank</t>
  </si>
  <si>
    <t>Combo #</t>
  </si>
  <si>
    <t>Rank</t>
  </si>
  <si>
    <t>Base Rate</t>
  </si>
  <si>
    <t>Add-On</t>
  </si>
  <si>
    <t>Multiplier</t>
  </si>
  <si>
    <t>Escalation Rate</t>
  </si>
  <si>
    <t>All-In Limit</t>
  </si>
  <si>
    <t>of Multiple Dev Types</t>
  </si>
  <si>
    <t>All-In TDC Limit PU w/ Add-On, Multiplier &amp; Escalation:</t>
  </si>
  <si>
    <r>
      <t>Mixed Development Type Total (e) = { [ (a)</t>
    </r>
    <r>
      <rPr>
        <b/>
        <i/>
        <vertAlign val="subscript"/>
        <sz val="11"/>
        <color theme="0" tint="-0.499984740745262"/>
        <rFont val="Calibri"/>
        <family val="2"/>
        <scheme val="minor"/>
      </rPr>
      <t>1</t>
    </r>
    <r>
      <rPr>
        <b/>
        <i/>
        <sz val="11"/>
        <color theme="0" tint="-0.499984740745262"/>
        <rFont val="Calibri"/>
        <family val="2"/>
        <scheme val="minor"/>
      </rPr>
      <t xml:space="preserve"> + (b)</t>
    </r>
    <r>
      <rPr>
        <b/>
        <i/>
        <vertAlign val="subscript"/>
        <sz val="11"/>
        <color theme="0" tint="-0.499984740745262"/>
        <rFont val="Calibri"/>
        <family val="2"/>
        <scheme val="minor"/>
      </rPr>
      <t>1</t>
    </r>
    <r>
      <rPr>
        <b/>
        <i/>
        <sz val="11"/>
        <color theme="0" tint="-0.499984740745262"/>
        <rFont val="Calibri"/>
        <family val="2"/>
        <scheme val="minor"/>
      </rPr>
      <t xml:space="preserve"> ] * [ 1 + (d)</t>
    </r>
    <r>
      <rPr>
        <b/>
        <i/>
        <vertAlign val="subscript"/>
        <sz val="11"/>
        <color theme="0" tint="-0.499984740745262"/>
        <rFont val="Calibri"/>
        <family val="2"/>
        <scheme val="minor"/>
      </rPr>
      <t>1</t>
    </r>
    <r>
      <rPr>
        <b/>
        <i/>
        <sz val="11"/>
        <color theme="0" tint="-0.499984740745262"/>
        <rFont val="Calibri"/>
        <family val="2"/>
        <scheme val="minor"/>
      </rPr>
      <t xml:space="preserve"> ] * # Units</t>
    </r>
    <r>
      <rPr>
        <b/>
        <i/>
        <vertAlign val="subscript"/>
        <sz val="11"/>
        <color theme="0" tint="-0.499984740745262"/>
        <rFont val="Calibri"/>
        <family val="2"/>
        <scheme val="minor"/>
      </rPr>
      <t>1</t>
    </r>
    <r>
      <rPr>
        <b/>
        <i/>
        <sz val="11"/>
        <color theme="0" tint="-0.499984740745262"/>
        <rFont val="Calibri"/>
        <family val="2"/>
        <scheme val="minor"/>
      </rPr>
      <t xml:space="preserve"> +  [ (a)</t>
    </r>
    <r>
      <rPr>
        <b/>
        <i/>
        <vertAlign val="subscript"/>
        <sz val="11"/>
        <color theme="0" tint="-0.499984740745262"/>
        <rFont val="Calibri"/>
        <family val="2"/>
        <scheme val="minor"/>
      </rPr>
      <t>2</t>
    </r>
    <r>
      <rPr>
        <b/>
        <i/>
        <sz val="11"/>
        <color theme="0" tint="-0.499984740745262"/>
        <rFont val="Calibri"/>
        <family val="2"/>
        <scheme val="minor"/>
      </rPr>
      <t xml:space="preserve"> + (b)</t>
    </r>
    <r>
      <rPr>
        <b/>
        <i/>
        <vertAlign val="subscript"/>
        <sz val="11"/>
        <color theme="0" tint="-0.499984740745262"/>
        <rFont val="Calibri"/>
        <family val="2"/>
        <scheme val="minor"/>
      </rPr>
      <t>2</t>
    </r>
    <r>
      <rPr>
        <b/>
        <i/>
        <sz val="11"/>
        <color theme="0" tint="-0.499984740745262"/>
        <rFont val="Calibri"/>
        <family val="2"/>
        <scheme val="minor"/>
      </rPr>
      <t xml:space="preserve"> ] * [ 1 + (d)</t>
    </r>
    <r>
      <rPr>
        <b/>
        <i/>
        <vertAlign val="subscript"/>
        <sz val="11"/>
        <color theme="0" tint="-0.499984740745262"/>
        <rFont val="Calibri"/>
        <family val="2"/>
        <scheme val="minor"/>
      </rPr>
      <t>2</t>
    </r>
    <r>
      <rPr>
        <b/>
        <i/>
        <sz val="11"/>
        <color theme="0" tint="-0.499984740745262"/>
        <rFont val="Calibri"/>
        <family val="2"/>
        <scheme val="minor"/>
      </rPr>
      <t xml:space="preserve"> ] * # Units</t>
    </r>
    <r>
      <rPr>
        <b/>
        <i/>
        <vertAlign val="subscript"/>
        <sz val="11"/>
        <color theme="0" tint="-0.499984740745262"/>
        <rFont val="Calibri"/>
        <family val="2"/>
        <scheme val="minor"/>
      </rPr>
      <t>2</t>
    </r>
    <r>
      <rPr>
        <b/>
        <i/>
        <sz val="11"/>
        <color theme="0" tint="-0.499984740745262"/>
        <rFont val="Calibri"/>
        <family val="2"/>
        <scheme val="minor"/>
      </rPr>
      <t xml:space="preserve"> } / Total Units / (c)</t>
    </r>
  </si>
  <si>
    <r>
      <t xml:space="preserve">DF=Developer Fee; NC=New Construction; TDC=Total Development Cost; CUR=Credit Underwriting Report; CU=Credit Underwriter; </t>
    </r>
    <r>
      <rPr>
        <b/>
        <i/>
        <sz val="10"/>
        <color theme="1"/>
        <rFont val="Times New Roman"/>
        <family val="1"/>
      </rPr>
      <t>Cells with a yellow background are input cells. Each input cell includes a comment to assist with the input.</t>
    </r>
  </si>
  <si>
    <t>TDC Review</t>
  </si>
  <si>
    <t>At CUR</t>
  </si>
  <si>
    <t>Application # of Subject Development</t>
  </si>
  <si>
    <t>Name of Subject Development</t>
  </si>
  <si>
    <t>Applicable Competitive Application</t>
  </si>
  <si>
    <t>Maximum Developer Fee (%)</t>
  </si>
  <si>
    <t>(16%, 18%, 21%, 10% and a Board Approved option)</t>
  </si>
  <si>
    <t>TDC Per Unit Limitiation, Inclusive of Add-on, Multiplier, and Escalation Adjustment</t>
  </si>
  <si>
    <t>Total Number of Units</t>
  </si>
  <si>
    <t>TDC $ Limitiation, Inclusive of Add-on, Multiplier, and Escalation Adjustment</t>
  </si>
  <si>
    <t>Rounddown to how many decimals? (Default=0)</t>
  </si>
  <si>
    <t>The lesser of actual cost or appraised value of the Building Allocation</t>
  </si>
  <si>
    <t xml:space="preserve"> Retail/Commerical Space</t>
  </si>
  <si>
    <t>Other Costs that are subject to a Developer Fee</t>
  </si>
  <si>
    <t>Maximum Development Costs and Developer Fee</t>
  </si>
  <si>
    <t>Actual Overall Total Development Costs</t>
  </si>
  <si>
    <t>To assist with the allocation of a 21% Developer fee.</t>
  </si>
  <si>
    <t>Less Land Allocation (Not DF Eligible)</t>
  </si>
  <si>
    <t>Enter as a negative #</t>
  </si>
  <si>
    <t>------- CUR Adjustments -------</t>
  </si>
  <si>
    <t>Less Building Allocation (DF Eligible)</t>
  </si>
  <si>
    <t>DF Portion</t>
  </si>
  <si>
    <t>+ ODR</t>
  </si>
  <si>
    <t>= Total DF</t>
  </si>
  <si>
    <t>Applicant TDC</t>
  </si>
  <si>
    <t>Description for Columns F &amp; G</t>
  </si>
  <si>
    <t>Less ODR (Not DF Eligible)</t>
  </si>
  <si>
    <t>Inputs for Developer stated allocation of DF and ODR</t>
  </si>
  <si>
    <t>(above should match cell D36)</t>
  </si>
  <si>
    <t>(above should match cell D34)</t>
  </si>
  <si>
    <t>Less Retail/Commercial Space (DF Eligible)</t>
  </si>
  <si>
    <t>Developer fee $ reduced at initial cost reduction step</t>
  </si>
  <si>
    <t>Less Other Allowed Cost Deductions (or Add Other Needed Costs not yet included) for Limitation Testing</t>
  </si>
  <si>
    <t>Enter as a negative or positive #</t>
  </si>
  <si>
    <t>Developer fee after initial cost reduction step</t>
  </si>
  <si>
    <t>Enter a "1" if the amount in cell D31 is a development cost eligible to earn a DF</t>
  </si>
  <si>
    <t>(above should match cell D39)</t>
  </si>
  <si>
    <t>(above should match cell D41)</t>
  </si>
  <si>
    <t>Stated Development Costs (total costs eligible to earn a Developer Fee)</t>
  </si>
  <si>
    <r>
      <t xml:space="preserve">Development's Stated net TDC, applicable to TDC Limits, </t>
    </r>
    <r>
      <rPr>
        <u/>
        <sz val="10"/>
        <color theme="1"/>
        <rFont val="Times New Roman"/>
        <family val="1"/>
      </rPr>
      <t>provided by Applicant/CU</t>
    </r>
    <r>
      <rPr>
        <sz val="10"/>
        <color theme="1"/>
        <rFont val="Times New Roman"/>
        <family val="1"/>
      </rPr>
      <t xml:space="preserve"> pre-adjustment</t>
    </r>
  </si>
  <si>
    <t>(If excess exists, D34 less D12)</t>
  </si>
  <si>
    <t>Stated DF within Stated net TDC</t>
  </si>
  <si>
    <t>(i)</t>
  </si>
  <si>
    <t>Stated DF, as a percent of Stated Development Cost</t>
  </si>
  <si>
    <t>Developer fee $ reduced at second cost reduction step</t>
  </si>
  <si>
    <r>
      <t>Developer fee after second</t>
    </r>
    <r>
      <rPr>
        <sz val="11"/>
        <color theme="1"/>
        <rFont val="Calibri"/>
        <family val="2"/>
        <scheme val="minor"/>
      </rPr>
      <t xml:space="preserve"> cost reduction step</t>
    </r>
  </si>
  <si>
    <t>Stated DF in excess of Maximum DF after 1st Adjustment ($ DF Reduction)</t>
  </si>
  <si>
    <t>(above should match cell D49)</t>
  </si>
  <si>
    <t>(above should match cell D50)</t>
  </si>
  <si>
    <t>Development's interim TDC incoporating an adjustment for Maximum Allowable DF after 1st Adjustment</t>
  </si>
  <si>
    <t>Development's interim TDC in excess of RFA's TDC Limitation</t>
  </si>
  <si>
    <t>Maximum $ Adjustment of Maximum Allowable DF per RFA</t>
  </si>
  <si>
    <t>Maximum % Adjustment of Maximum Allowable DF per RFA</t>
  </si>
  <si>
    <t>CUR Only: DF $ reduced at third cost reduction step</t>
  </si>
  <si>
    <t>Lesser of Excess Costs, Maximum $ Adjustment, or Maximum % Adjustment ($ DF Adjustment)</t>
  </si>
  <si>
    <t>Lesser of (a), (b) or (c)</t>
  </si>
  <si>
    <t>Developer fee after third cost reduction step</t>
  </si>
  <si>
    <t>Maximum Allowable DF with this cost reduction step</t>
  </si>
  <si>
    <t>(above should match cell D57)</t>
  </si>
  <si>
    <t>(above should match cell D58)</t>
  </si>
  <si>
    <t>Sum of each separate adjustment</t>
  </si>
  <si>
    <t>Development's DF in excess of Maximum Allowable DF with this cost reduction step</t>
  </si>
  <si>
    <t>Sum of all total adjustments</t>
  </si>
  <si>
    <r>
      <t>Lesser of DF after 1st Adjustment or Maximum Allowable DF after 2nd Adjustment</t>
    </r>
    <r>
      <rPr>
        <b/>
        <sz val="10"/>
        <color theme="1"/>
        <rFont val="Times New Roman"/>
        <family val="1"/>
      </rPr>
      <t xml:space="preserve"> (DF after 2nd Adjustment)</t>
    </r>
  </si>
  <si>
    <t>Development's TDC incorporating any cost savings with this cost reduction step</t>
  </si>
  <si>
    <r>
      <t xml:space="preserve">Development's TDC </t>
    </r>
    <r>
      <rPr>
        <b/>
        <u/>
        <sz val="10"/>
        <color theme="1"/>
        <rFont val="Times New Roman"/>
        <family val="1"/>
      </rPr>
      <t>PU</t>
    </r>
    <r>
      <rPr>
        <sz val="11"/>
        <color theme="1"/>
        <rFont val="Calibri"/>
        <family val="2"/>
        <scheme val="minor"/>
      </rPr>
      <t xml:space="preserve"> with this cost reduction step</t>
    </r>
  </si>
  <si>
    <t>TDC after DF adjustment cost savings that remains in excess of TDC Limitation</t>
  </si>
  <si>
    <t>Percent excess over TDC Limitation</t>
  </si>
  <si>
    <t>Additional adjustment to Maximum Allowable DF ($ DF Adjustment)</t>
  </si>
  <si>
    <t>Maximum Allowable DF after all prescribed adjustments</t>
  </si>
  <si>
    <t>(ii)</t>
  </si>
  <si>
    <t>Development's Final DF</t>
  </si>
  <si>
    <t>Lesser of (i) or (ii)</t>
  </si>
  <si>
    <t>Development's Final TDC (for TDC PU Limitation purposes)</t>
  </si>
  <si>
    <t>Development's Final TDC PU (for TDC PU Limitation purposes)</t>
  </si>
  <si>
    <t>Development's Final Actual Overall TDC</t>
  </si>
  <si>
    <t>By how much does the Development's Final TDC exceed the TDC Limitation?</t>
  </si>
  <si>
    <t>What excess limit is allowed per the RFA for the TDC Excess above?</t>
  </si>
  <si>
    <t>Does the Final TDC meet the RFA TDC Limitation requirements?</t>
  </si>
  <si>
    <t>Total TDC Savings/DF Reduction</t>
  </si>
  <si>
    <t>Final Excess Costs not subject to further adjustment</t>
  </si>
  <si>
    <t>Final (Total) DF from above</t>
  </si>
  <si>
    <t>Total $ cost reduction (Total $ Development's DF and TDC adjustment)</t>
  </si>
  <si>
    <t>Total % DF reduction from Stated DF</t>
  </si>
  <si>
    <t>Development's Final DF as a % of maximum TDC Base Limitation Development Cost</t>
  </si>
  <si>
    <t>Development's Final DF as a % of Stated Development Cost</t>
  </si>
  <si>
    <t>Shaded areas below are used in formulas above.  Do not edit other than by FHFC staff in select input cells.</t>
  </si>
  <si>
    <t>HC Staff Use Only</t>
  </si>
  <si>
    <t>Orig. Dev Type</t>
  </si>
  <si>
    <t>New Dev Type</t>
  </si>
  <si>
    <t>Modified Mix</t>
  </si>
  <si>
    <t>TDC Limit in D12</t>
  </si>
  <si>
    <t>TDC Add-Ons (D13:D17)</t>
  </si>
  <si>
    <t>TDC Total in D18</t>
  </si>
  <si>
    <t>Dev Fee Limit in D20</t>
  </si>
  <si>
    <t>From D21, if applicable</t>
  </si>
  <si>
    <t>From D22, if applicable</t>
  </si>
  <si>
    <t>D18 less D20</t>
  </si>
  <si>
    <t>Number of Units</t>
  </si>
  <si>
    <t>TDC PU Limit</t>
  </si>
  <si>
    <t>% Dev Fee</t>
  </si>
  <si>
    <t>TDC $ Limit Adjustment</t>
  </si>
  <si>
    <t>The Adjustment in cell J96 will be used to adjust the TDC PU Lilmit in cell D12 be entering it into</t>
  </si>
  <si>
    <t xml:space="preserve">cell G12. The DF percentage in cell J95 will be automatically transferred to the DF Percentage </t>
  </si>
  <si>
    <t xml:space="preserve">dropdown menu. It will be the last option in the menu and it must be selected prior to moving on </t>
  </si>
  <si>
    <t>to FCCA tab.</t>
  </si>
  <si>
    <t>RFAs</t>
  </si>
  <si>
    <t>NOTE: ANY BOX WITH THE GREY HASHING NEEDS TO HAVE A SPACE BAR SPACE IN EACH BLANK CELL to properly format on the RFA tab.</t>
  </si>
  <si>
    <t>**FYI, when adding a new RFA you need to copy and paste the RFA YYYY-NNN format (just copy and paste special)from columns under RFAs in columns C-M to the left.</t>
  </si>
  <si>
    <t>&lt;select from menu&gt;</t>
  </si>
  <si>
    <t xml:space="preserve"> </t>
  </si>
  <si>
    <t xml:space="preserve">  RFA 2023-101</t>
  </si>
  <si>
    <t xml:space="preserve">  RFA 2022-101</t>
  </si>
  <si>
    <t xml:space="preserve">  RFA 2021-101</t>
  </si>
  <si>
    <t xml:space="preserve">  RFA 2020-101</t>
  </si>
  <si>
    <t xml:space="preserve">  RFA 2019-101</t>
  </si>
  <si>
    <t xml:space="preserve">  RFA 2018-101</t>
  </si>
  <si>
    <t xml:space="preserve">  RFA 2017-101</t>
  </si>
  <si>
    <t xml:space="preserve">  RFA 2016-101</t>
  </si>
  <si>
    <t xml:space="preserve">  RFA 2015-101</t>
  </si>
  <si>
    <t xml:space="preserve">  RFA 2014-101</t>
  </si>
  <si>
    <t xml:space="preserve">  RFA 2013-001</t>
  </si>
  <si>
    <t>AddOns</t>
  </si>
  <si>
    <t xml:space="preserve">  RFA 2013-002</t>
  </si>
  <si>
    <t xml:space="preserve">  RFA 2013-003</t>
  </si>
  <si>
    <t xml:space="preserve">  RFA 2013-004</t>
  </si>
  <si>
    <t xml:space="preserve">  RFA 2013-005</t>
  </si>
  <si>
    <t xml:space="preserve">  RFA 2013-006</t>
  </si>
  <si>
    <t xml:space="preserve">  RFA 2013-07</t>
  </si>
  <si>
    <t xml:space="preserve">  RFA 2013-08</t>
  </si>
  <si>
    <t xml:space="preserve">  RFA 2013-010</t>
  </si>
  <si>
    <t xml:space="preserve">  RFA 2014-102</t>
  </si>
  <si>
    <t xml:space="preserve">  RFA 2014-103</t>
  </si>
  <si>
    <t xml:space="preserve">  RFA 2014-104</t>
  </si>
  <si>
    <t xml:space="preserve">  RFA 2014-105</t>
  </si>
  <si>
    <t xml:space="preserve">  RFA 2014-106</t>
  </si>
  <si>
    <t xml:space="preserve">  RFA 2014-107</t>
  </si>
  <si>
    <t xml:space="preserve">  RFA 2014-109</t>
  </si>
  <si>
    <t xml:space="preserve">  RFA 2014-111</t>
  </si>
  <si>
    <t xml:space="preserve">  RFA 2014-112</t>
  </si>
  <si>
    <t xml:space="preserve">  RFA 2014-113</t>
  </si>
  <si>
    <t xml:space="preserve">  RFA 2014-114</t>
  </si>
  <si>
    <t xml:space="preserve">  RFA 2014-115</t>
  </si>
  <si>
    <t xml:space="preserve">  RFA 2014-115SF</t>
  </si>
  <si>
    <t xml:space="preserve">  RFA 2014-116</t>
  </si>
  <si>
    <t xml:space="preserve">  RFA 2014-117</t>
  </si>
  <si>
    <t xml:space="preserve">  RFA 2015-101SF</t>
  </si>
  <si>
    <t xml:space="preserve">  RFA 2015-102</t>
  </si>
  <si>
    <t xml:space="preserve">  RFA 2015-103</t>
  </si>
  <si>
    <t xml:space="preserve">  RFA 2015-103SF</t>
  </si>
  <si>
    <t xml:space="preserve">  RFA 2015-104</t>
  </si>
  <si>
    <t xml:space="preserve">  RFA 2015-104SF</t>
  </si>
  <si>
    <t xml:space="preserve">  RFA 2015-105</t>
  </si>
  <si>
    <t xml:space="preserve">  RFA 2015-106</t>
  </si>
  <si>
    <t xml:space="preserve">  RFA 2015-107</t>
  </si>
  <si>
    <t xml:space="preserve">  RFA 2015-107SF</t>
  </si>
  <si>
    <t xml:space="preserve">  RFA 2015-108</t>
  </si>
  <si>
    <t xml:space="preserve">  RFA 2015-109</t>
  </si>
  <si>
    <t xml:space="preserve">  RFA 2015-109SF</t>
  </si>
  <si>
    <t xml:space="preserve">  RFA 2015-110</t>
  </si>
  <si>
    <t xml:space="preserve">  RFA 2015-111</t>
  </si>
  <si>
    <t xml:space="preserve">  RFA 2015-111SF</t>
  </si>
  <si>
    <t xml:space="preserve">  RFA 2015-112</t>
  </si>
  <si>
    <t xml:space="preserve">  RFA 2015-112SF</t>
  </si>
  <si>
    <t xml:space="preserve">  RFA 2015-113</t>
  </si>
  <si>
    <t xml:space="preserve">  RFA 2015-113SF</t>
  </si>
  <si>
    <t xml:space="preserve">  RFA 2015-114</t>
  </si>
  <si>
    <t xml:space="preserve">  RFA 2016-102</t>
  </si>
  <si>
    <t xml:space="preserve">  RFA 2016-102SF</t>
  </si>
  <si>
    <t xml:space="preserve">  RFA 2016-103</t>
  </si>
  <si>
    <t xml:space="preserve">  RFA 2016-103SF</t>
  </si>
  <si>
    <t xml:space="preserve">  RFA 2016-104</t>
  </si>
  <si>
    <t xml:space="preserve">  RFA 2016-105</t>
  </si>
  <si>
    <t xml:space="preserve">  RFA 2016-106</t>
  </si>
  <si>
    <t xml:space="preserve">  RFA 2016-107</t>
  </si>
  <si>
    <t xml:space="preserve">  RFA 2016-108</t>
  </si>
  <si>
    <t xml:space="preserve">  RFA 2016-109</t>
  </si>
  <si>
    <t xml:space="preserve">  RFA 2016-109SF</t>
  </si>
  <si>
    <t xml:space="preserve">  RFA 2016-110</t>
  </si>
  <si>
    <t xml:space="preserve">  RFA 2016-111</t>
  </si>
  <si>
    <t xml:space="preserve">  RFA 2016-112</t>
  </si>
  <si>
    <t xml:space="preserve">  RFA 2016-112SF</t>
  </si>
  <si>
    <t xml:space="preserve">  RFA 2016-113</t>
  </si>
  <si>
    <t xml:space="preserve">  RFA 2016-113SF</t>
  </si>
  <si>
    <t xml:space="preserve">  RFA 2016-114</t>
  </si>
  <si>
    <t xml:space="preserve">  RFA 2016-115</t>
  </si>
  <si>
    <t xml:space="preserve">  RFA 2016-115SF</t>
  </si>
  <si>
    <t xml:space="preserve">  RFA 2016-116</t>
  </si>
  <si>
    <t xml:space="preserve">  RFA 2016-116SF</t>
  </si>
  <si>
    <t xml:space="preserve">  RFA 2017-102</t>
  </si>
  <si>
    <t xml:space="preserve">  RFA 2017-102SF</t>
  </si>
  <si>
    <t xml:space="preserve">  RFA 2017-103</t>
  </si>
  <si>
    <t xml:space="preserve">  RFA 2017-103SF</t>
  </si>
  <si>
    <t xml:space="preserve">  RFA 2017-104</t>
  </si>
  <si>
    <t xml:space="preserve">  RFA 2017-105</t>
  </si>
  <si>
    <t xml:space="preserve">  RFA 2017-106</t>
  </si>
  <si>
    <t xml:space="preserve">  RFA 2017-107</t>
  </si>
  <si>
    <t xml:space="preserve">  RFA 2017-107SF</t>
  </si>
  <si>
    <t xml:space="preserve">  RFA 2017-108</t>
  </si>
  <si>
    <t xml:space="preserve">  RFA 2017-108SF</t>
  </si>
  <si>
    <t xml:space="preserve">  RFA 2017-109</t>
  </si>
  <si>
    <t xml:space="preserve">  RFA 2017-110</t>
  </si>
  <si>
    <t xml:space="preserve">  RFA 2017-111</t>
  </si>
  <si>
    <t xml:space="preserve">  RFA 2017-112</t>
  </si>
  <si>
    <t xml:space="preserve">  RFA 2017-113</t>
  </si>
  <si>
    <t xml:space="preserve">  RFA 2017-113SF</t>
  </si>
  <si>
    <t xml:space="preserve">  RFA 2017-114</t>
  </si>
  <si>
    <t xml:space="preserve">  RFA 2017-114SF</t>
  </si>
  <si>
    <t xml:space="preserve">  RFA 2018-101SF</t>
  </si>
  <si>
    <t xml:space="preserve">  RFA 2018-102</t>
  </si>
  <si>
    <t xml:space="preserve">  RFA 2018-102SF</t>
  </si>
  <si>
    <t xml:space="preserve">  RFA 2018-103</t>
  </si>
  <si>
    <t xml:space="preserve">  RFA 2018-103SF</t>
  </si>
  <si>
    <t xml:space="preserve">  RFA 2018-104</t>
  </si>
  <si>
    <t xml:space="preserve">  RFA 2018-104SF</t>
  </si>
  <si>
    <t xml:space="preserve">  RFA 2018-105</t>
  </si>
  <si>
    <t xml:space="preserve">  RFA 2018-106</t>
  </si>
  <si>
    <t xml:space="preserve">  RFA 2018-107</t>
  </si>
  <si>
    <t xml:space="preserve">  RFA 2018-108</t>
  </si>
  <si>
    <t xml:space="preserve">  RFA 2018-108SF</t>
  </si>
  <si>
    <t xml:space="preserve">  RFA 2018-109</t>
  </si>
  <si>
    <t xml:space="preserve">  RFA 2018-110</t>
  </si>
  <si>
    <t xml:space="preserve">  RFA 2018-111</t>
  </si>
  <si>
    <t xml:space="preserve">  RFA 2018-112</t>
  </si>
  <si>
    <t xml:space="preserve">  RFA 2018-112SF</t>
  </si>
  <si>
    <t xml:space="preserve">  RFA 2018-113</t>
  </si>
  <si>
    <t xml:space="preserve">  RFA 2018-113SF</t>
  </si>
  <si>
    <t xml:space="preserve">  RFA 2018-114</t>
  </si>
  <si>
    <t xml:space="preserve">  RFA 2018-114SF</t>
  </si>
  <si>
    <t xml:space="preserve">  RFA 2018-115</t>
  </si>
  <si>
    <t xml:space="preserve">  RFA 2018-116</t>
  </si>
  <si>
    <t xml:space="preserve">  RFA 2018-116SF</t>
  </si>
  <si>
    <t xml:space="preserve">  RFA 2018-117</t>
  </si>
  <si>
    <t xml:space="preserve">  RFA 2018-118</t>
  </si>
  <si>
    <t xml:space="preserve">  RFA 2019-102</t>
  </si>
  <si>
    <t xml:space="preserve">  RFA 2019-102SF</t>
  </si>
  <si>
    <t xml:space="preserve">  RFA 2019-103</t>
  </si>
  <si>
    <t xml:space="preserve">  RFA 2019-104</t>
  </si>
  <si>
    <t xml:space="preserve">  RFA 2019-104SF</t>
  </si>
  <si>
    <t xml:space="preserve">  RFA 2019-105</t>
  </si>
  <si>
    <t xml:space="preserve">  RFA 2019-105SF</t>
  </si>
  <si>
    <t xml:space="preserve">  RFA 2019-106</t>
  </si>
  <si>
    <t xml:space="preserve">  RFA 2019-106SF</t>
  </si>
  <si>
    <t xml:space="preserve">  RFA 2019-107</t>
  </si>
  <si>
    <t xml:space="preserve">  RFA 2019-107SF</t>
  </si>
  <si>
    <t xml:space="preserve">  RFA 2019-108</t>
  </si>
  <si>
    <t xml:space="preserve">  RFA 2019-108SF</t>
  </si>
  <si>
    <t xml:space="preserve">  RFA 2019-109</t>
  </si>
  <si>
    <t xml:space="preserve">  RFA 2019-109SF</t>
  </si>
  <si>
    <t xml:space="preserve">  RFA 2019-110</t>
  </si>
  <si>
    <t xml:space="preserve">  RFA 2019-111</t>
  </si>
  <si>
    <t xml:space="preserve">  RFA 2019-112</t>
  </si>
  <si>
    <t xml:space="preserve">  RFA 2019-113</t>
  </si>
  <si>
    <t xml:space="preserve">  RFA 2019-114</t>
  </si>
  <si>
    <t xml:space="preserve">  RFA 2019-114SF</t>
  </si>
  <si>
    <t xml:space="preserve">  RFA 2019-115</t>
  </si>
  <si>
    <t xml:space="preserve">  RFA 2019-115SF</t>
  </si>
  <si>
    <t xml:space="preserve">  RFA 2019-116</t>
  </si>
  <si>
    <t xml:space="preserve">  RFA 2019-116SF</t>
  </si>
  <si>
    <t xml:space="preserve">  RFA 2019-117</t>
  </si>
  <si>
    <t xml:space="preserve">  RFA 2019-118</t>
  </si>
  <si>
    <t xml:space="preserve">  RFA 2020-102</t>
  </si>
  <si>
    <t xml:space="preserve">  RFA 2020-102SF</t>
  </si>
  <si>
    <t xml:space="preserve">  RFA 2020-103</t>
  </si>
  <si>
    <t xml:space="preserve">  RFA 2020-103SF</t>
  </si>
  <si>
    <t xml:space="preserve">  RFA 2020-104</t>
  </si>
  <si>
    <t xml:space="preserve">  RFA 2020-104SF</t>
  </si>
  <si>
    <t xml:space="preserve">  RFA 2020-105</t>
  </si>
  <si>
    <t xml:space="preserve">  RFA 2020-106</t>
  </si>
  <si>
    <t xml:space="preserve">  RFA 2020-106SF</t>
  </si>
  <si>
    <t xml:space="preserve">  RFA 2020-201</t>
  </si>
  <si>
    <t xml:space="preserve">  RFA 2020-202</t>
  </si>
  <si>
    <t xml:space="preserve">  RFA 2020-202SF</t>
  </si>
  <si>
    <t xml:space="preserve">  RFA 2020-203</t>
  </si>
  <si>
    <t xml:space="preserve">  RFA 2020-204</t>
  </si>
  <si>
    <t xml:space="preserve">  RFA 2020-204SF</t>
  </si>
  <si>
    <t xml:space="preserve">  RFA 2020-205</t>
  </si>
  <si>
    <t xml:space="preserve">  RFA 2020-205SF</t>
  </si>
  <si>
    <t xml:space="preserve">  RFA 2020-206</t>
  </si>
  <si>
    <t xml:space="preserve">  RFA 2020-206SF</t>
  </si>
  <si>
    <t xml:space="preserve">  RFA 2020-208</t>
  </si>
  <si>
    <t xml:space="preserve">  RFA 2020-208SF</t>
  </si>
  <si>
    <t xml:space="preserve">  RFA 2020-211</t>
  </si>
  <si>
    <t xml:space="preserve">  RFA 2020-302</t>
  </si>
  <si>
    <t xml:space="preserve">  RFA 2021-102</t>
  </si>
  <si>
    <t xml:space="preserve">  RFA 2021-102SF</t>
  </si>
  <si>
    <t xml:space="preserve">  RFA 2021-103</t>
  </si>
  <si>
    <t xml:space="preserve">  RFA 2021-103SF</t>
  </si>
  <si>
    <t xml:space="preserve">  RFA 2021-104</t>
  </si>
  <si>
    <t xml:space="preserve">  RFA 2021-104SF</t>
  </si>
  <si>
    <t xml:space="preserve">  RFA 2021-105</t>
  </si>
  <si>
    <t xml:space="preserve">  RFA 2021-106</t>
  </si>
  <si>
    <t xml:space="preserve">  RFA 2021-106SF</t>
  </si>
  <si>
    <t xml:space="preserve">  RFA 2021-108</t>
  </si>
  <si>
    <t xml:space="preserve">  RFA 2021-108SF</t>
  </si>
  <si>
    <t xml:space="preserve">  RFA 2021-201</t>
  </si>
  <si>
    <t xml:space="preserve">  RFA 2021-202</t>
  </si>
  <si>
    <t xml:space="preserve">  RFA 2021-202SF</t>
  </si>
  <si>
    <t xml:space="preserve">  RFA 2021-203</t>
  </si>
  <si>
    <t xml:space="preserve">  RFA 2021-204</t>
  </si>
  <si>
    <t xml:space="preserve">  RFA 2021-204SF</t>
  </si>
  <si>
    <t xml:space="preserve">  RFA 2021-205</t>
  </si>
  <si>
    <t xml:space="preserve">  RFA 2021-205SF</t>
  </si>
  <si>
    <t xml:space="preserve">  RFA 2021-206</t>
  </si>
  <si>
    <t xml:space="preserve">  RFA 2021-206SF</t>
  </si>
  <si>
    <t xml:space="preserve">  RFA 2021-208</t>
  </si>
  <si>
    <t xml:space="preserve">  RFA 2021-208SF</t>
  </si>
  <si>
    <t xml:space="preserve">  RFA 2021-211</t>
  </si>
  <si>
    <t xml:space="preserve">  RFA 2022-101SF</t>
  </si>
  <si>
    <t xml:space="preserve">  RFA 2022-102</t>
  </si>
  <si>
    <t xml:space="preserve">  RFA 2022-102SF</t>
  </si>
  <si>
    <t xml:space="preserve">  RFA 2022-103</t>
  </si>
  <si>
    <t xml:space="preserve">  RFA 2022-103SF</t>
  </si>
  <si>
    <t xml:space="preserve">  RFA 2022-104</t>
  </si>
  <si>
    <t xml:space="preserve">  RFA 2022-104SF</t>
  </si>
  <si>
    <t xml:space="preserve">  RFA 2022-105</t>
  </si>
  <si>
    <t xml:space="preserve">  RFA 2022-106</t>
  </si>
  <si>
    <t xml:space="preserve">  RFA 2022-106SF</t>
  </si>
  <si>
    <t xml:space="preserve">  RFA 2022-109</t>
  </si>
  <si>
    <t xml:space="preserve">  RFA 2022-109SF</t>
  </si>
  <si>
    <t xml:space="preserve">  RFA 2022-201</t>
  </si>
  <si>
    <t xml:space="preserve">  RFA 2022-202</t>
  </si>
  <si>
    <t xml:space="preserve">  RFA 2022-202SF</t>
  </si>
  <si>
    <t xml:space="preserve">  RFA 2022-203</t>
  </si>
  <si>
    <t xml:space="preserve">  RFA 2022-204</t>
  </si>
  <si>
    <t xml:space="preserve">  RFA 2022-204SF</t>
  </si>
  <si>
    <t xml:space="preserve">  RFA 2022-205</t>
  </si>
  <si>
    <t xml:space="preserve">  RFA 2022-205SF</t>
  </si>
  <si>
    <t xml:space="preserve">  RFA 2022-206</t>
  </si>
  <si>
    <t xml:space="preserve">  RFA 2022-206SF</t>
  </si>
  <si>
    <t xml:space="preserve">  RFA 2022-208</t>
  </si>
  <si>
    <t xml:space="preserve">  RFA 2022-210</t>
  </si>
  <si>
    <t xml:space="preserve">  RFA 2022-210SF</t>
  </si>
  <si>
    <t xml:space="preserve">  RFA 2022-301</t>
  </si>
  <si>
    <t xml:space="preserve">  RFA 2023-101SF</t>
  </si>
  <si>
    <t xml:space="preserve">  RFA 2023-102</t>
  </si>
  <si>
    <t xml:space="preserve">  RFA 2023-102SF</t>
  </si>
  <si>
    <t xml:space="preserve">  RFA 2023-103</t>
  </si>
  <si>
    <t xml:space="preserve">  RFA 2023-103SF</t>
  </si>
  <si>
    <t xml:space="preserve">  RFA 2023-104</t>
  </si>
  <si>
    <t xml:space="preserve">  RFA 2023-104SF</t>
  </si>
  <si>
    <t xml:space="preserve">  RFA 2023-105</t>
  </si>
  <si>
    <t xml:space="preserve">  RFA 2023-106</t>
  </si>
  <si>
    <t xml:space="preserve">  RFA 2023-106SF</t>
  </si>
  <si>
    <t xml:space="preserve">  RFA 2023-108</t>
  </si>
  <si>
    <t xml:space="preserve">  RFA 2023-201</t>
  </si>
  <si>
    <t xml:space="preserve">  RFA 2023-202</t>
  </si>
  <si>
    <t xml:space="preserve">  RFA 2023-202SF</t>
  </si>
  <si>
    <t xml:space="preserve">  RFA 2023-203</t>
  </si>
  <si>
    <t xml:space="preserve">  RFA 2023-204</t>
  </si>
  <si>
    <t xml:space="preserve">  RFA 2023-204SF</t>
  </si>
  <si>
    <t xml:space="preserve">  RFA 2023-205</t>
  </si>
  <si>
    <t xml:space="preserve">  RFA 2023-205SF</t>
  </si>
  <si>
    <t xml:space="preserve">  RFA 2023-206</t>
  </si>
  <si>
    <t xml:space="preserve">  RFA 2023-206SF</t>
  </si>
  <si>
    <t xml:space="preserve">  RFA 2023-208</t>
  </si>
  <si>
    <t xml:space="preserve">  RFA 2023-303</t>
  </si>
  <si>
    <t xml:space="preserve">  RFA 2023-304</t>
  </si>
  <si>
    <t>Tax-Exempt Bonds Boost (Post 6/15/2018 Board Meeting Only)</t>
  </si>
  <si>
    <t>PHA: Davis-Bacon Boost</t>
  </si>
  <si>
    <t>HOME Boost (Post 6/15/2018 Board Meeting Only)</t>
  </si>
  <si>
    <t>Tax-Exempt Bonds Boost</t>
  </si>
  <si>
    <t>Tax-Exempt Bonds Boost (Automatic Boost)</t>
  </si>
  <si>
    <t>Federal Programs Boost</t>
  </si>
  <si>
    <t>HOME Boost (Automatic Boost)</t>
  </si>
  <si>
    <t>PHA &amp;/or Davis-Bacon Boost</t>
  </si>
  <si>
    <t>From here (and cell DY7) (cell ED7-EG7 and then starting at ER7) forward through the 2022/2023 RFA Cycle the new Add-On is $7,500</t>
  </si>
  <si>
    <t>AddOns2</t>
  </si>
  <si>
    <t xml:space="preserve">  RFA 2023-303SF</t>
  </si>
  <si>
    <t>**The $7,500 Add-On will continue through the 2022/2023 RFA Cycle.</t>
  </si>
  <si>
    <t xml:space="preserve">  </t>
  </si>
  <si>
    <t>MultiplierNames</t>
  </si>
  <si>
    <t>Florida Keys Area</t>
  </si>
  <si>
    <t>Larger PSH for PDD</t>
  </si>
  <si>
    <t>Persons with Special Needs</t>
  </si>
  <si>
    <t>Homeless Demographic (Automatic Multiplier)</t>
  </si>
  <si>
    <t>DD Demo. in a Large Dev.</t>
  </si>
  <si>
    <t>Homeless Demographic</t>
  </si>
  <si>
    <t>PSN Demographic multiplier</t>
  </si>
  <si>
    <t>Elderly ALF Demographic</t>
  </si>
  <si>
    <t>North Florida Keys Area (or)</t>
  </si>
  <si>
    <t>Homeless Demographic &amp; PDC</t>
  </si>
  <si>
    <t>PDC/PDD Demographic multiplier (or)</t>
  </si>
  <si>
    <t>High Utilizer Demographic (Automatic Multiplier)</t>
  </si>
  <si>
    <t>South Florida Keys Area</t>
  </si>
  <si>
    <t>PDC/PDD Construction Features multiplier</t>
  </si>
  <si>
    <t>9%, NC, =&lt;50 Units, not in Keys (or)</t>
  </si>
  <si>
    <t>9%, NC, =&lt;50 Units</t>
  </si>
  <si>
    <t>9%, NC, 51-80 Units, not in Keys</t>
  </si>
  <si>
    <t>9%, NC, 51-80 Units</t>
  </si>
  <si>
    <t>Alachua</t>
  </si>
  <si>
    <t>Baker</t>
  </si>
  <si>
    <t>MultiplierNumbers</t>
  </si>
  <si>
    <t>Bay</t>
  </si>
  <si>
    <t>Bradford</t>
  </si>
  <si>
    <t>Brevard</t>
  </si>
  <si>
    <t>AppDue</t>
  </si>
  <si>
    <t>Broward</t>
  </si>
  <si>
    <t>TBD</t>
  </si>
  <si>
    <t>Calhoun</t>
  </si>
  <si>
    <t>Charlotte</t>
  </si>
  <si>
    <t>Citrus</t>
  </si>
  <si>
    <t>Clay</t>
  </si>
  <si>
    <t>N/A - This RFA was not Issued</t>
  </si>
  <si>
    <t>Not Issued</t>
  </si>
  <si>
    <t>Types</t>
  </si>
  <si>
    <t xml:space="preserve">  RFA 2015-110SF</t>
  </si>
  <si>
    <t>Collier</t>
  </si>
  <si>
    <t>Garden-Wood (NC)</t>
  </si>
  <si>
    <t xml:space="preserve"> NC </t>
  </si>
  <si>
    <t>No TDC Limitation in this RFA</t>
  </si>
  <si>
    <t>Non-Concrete (NC)</t>
  </si>
  <si>
    <t>Wood (NC)</t>
  </si>
  <si>
    <t>Please select the initial RFA</t>
  </si>
  <si>
    <t>RFA Not Issued.</t>
  </si>
  <si>
    <t>Garden-Concrete (NC)</t>
  </si>
  <si>
    <t>Garden-ESS (NC)</t>
  </si>
  <si>
    <t>Garden-Non ESSC (NC)</t>
  </si>
  <si>
    <t>Non ESSC (NC)</t>
  </si>
  <si>
    <t>Please select the initial RFA and cell H7</t>
  </si>
  <si>
    <t>RFA was not Issued</t>
  </si>
  <si>
    <t>Columbia</t>
  </si>
  <si>
    <t xml:space="preserve"> Rehab </t>
  </si>
  <si>
    <t>Concrete (NC)</t>
  </si>
  <si>
    <t>Garden-ESSC (NC)</t>
  </si>
  <si>
    <t>Mid-Rise-Concrete (4 Stories) (NC)</t>
  </si>
  <si>
    <t>Mid-Rise-ESS (4 Stories) (NC)</t>
  </si>
  <si>
    <t>ESS (NC)</t>
  </si>
  <si>
    <t>ESSC (NC)</t>
  </si>
  <si>
    <t>DeSoto</t>
  </si>
  <si>
    <t>Mid-Rise-Wood (NC)</t>
  </si>
  <si>
    <t>Rehab</t>
  </si>
  <si>
    <t>Garden (Rehab)</t>
  </si>
  <si>
    <t>High-Rise (NC)</t>
  </si>
  <si>
    <t>Mid-Rise-Non ESSC (NC)</t>
  </si>
  <si>
    <t>Current TDC Base Limits (Effective Telephone Board Meeting 4/1/22) - 2021/2022 RFA Cycle:</t>
  </si>
  <si>
    <t>Dixie</t>
  </si>
  <si>
    <t>Mid-Rise-Concrete (NC)</t>
  </si>
  <si>
    <t>Mid-Rise-ESSC (4 Stories) (NC)</t>
  </si>
  <si>
    <t>Duval</t>
  </si>
  <si>
    <t>Mid-Rise-Concrete (5-6 Stories) (NC)</t>
  </si>
  <si>
    <t>Mid-Rise-ESS (5-6 Stories) (NC)</t>
  </si>
  <si>
    <t>Mid-Rise-ESSC (5-6 Stories) (NC)</t>
  </si>
  <si>
    <t>Except BMP</t>
  </si>
  <si>
    <t>BMP</t>
  </si>
  <si>
    <t>Escambia</t>
  </si>
  <si>
    <t>Flagler</t>
  </si>
  <si>
    <t>Non-Garden (Rehab)</t>
  </si>
  <si>
    <t>Franklin</t>
  </si>
  <si>
    <t>Gadsden</t>
  </si>
  <si>
    <t>Gilchrist</t>
  </si>
  <si>
    <t>Base01</t>
  </si>
  <si>
    <t>Glades</t>
  </si>
  <si>
    <t>Gulf</t>
  </si>
  <si>
    <t>Hamilton</t>
  </si>
  <si>
    <t>Hardee</t>
  </si>
  <si>
    <t>Hendry</t>
  </si>
  <si>
    <t>Descriptions</t>
  </si>
  <si>
    <t>Current TDC Base Limits (Effective Telephone Board Meeting 4/1/22) - 2022/2023 RFA Cycle (starts with 2022-210 RFA):</t>
  </si>
  <si>
    <t>Hernando</t>
  </si>
  <si>
    <t>Elderly Housing Community Loan</t>
  </si>
  <si>
    <t>Community Development Block Grant-Disaster Recovery (CDBG-DR) in Monroe County</t>
  </si>
  <si>
    <t>SAIL Financing for Smaller Developments for Persons with Special Needs and Homeless Households</t>
  </si>
  <si>
    <t>Financing to Build or Rehabilitate Smaller Permanent Supportive Housing Properties for Persons with Developmental Disabilities</t>
  </si>
  <si>
    <t>HOME Financing to be used for Rental Developments Located in Rural Areas</t>
  </si>
  <si>
    <t>SAIL Financing for Smaller Permanent Supportive Housing Properties For Persons With Special Needs</t>
  </si>
  <si>
    <t>Financing To Build Permanent Supportive Housing For Homeless Persons And Families</t>
  </si>
  <si>
    <t>Affordable Housing Developments Located in Medium and Small Counties</t>
  </si>
  <si>
    <t>Highlands</t>
  </si>
  <si>
    <t>SAIL and HOME-ARP Financing for Smaller Developments for Persons with Special Needs</t>
  </si>
  <si>
    <t>SAIL Financing for Smaller Permanent Supportive Housing Developments for Persons with Special Needs</t>
  </si>
  <si>
    <t>Community Development Block Grant-Disaster Recovery (CDBG-DR) to be used with Tax-Exempt MMRB and Non-Competitive HCs in Counties Deemed Hurricane Recovery Priorities</t>
  </si>
  <si>
    <t>Housing Credit Financing to Provide Affordable Multifamily Rental Housing that is a Part of Local Revitalization Initiatives</t>
  </si>
  <si>
    <t>Housing Credit Financing for to Provide Affordable Multifamily Rental Housing that is a Part of Local Revitalization Initiatives</t>
  </si>
  <si>
    <t>Housing Credit and SAIL Financing for Homeless Housing Developments Located in Medium and Large Counties</t>
  </si>
  <si>
    <t>High Needs/High Costs Persons with Special Needs Who are Chronically Homeless</t>
  </si>
  <si>
    <t>Affordable Housing Developments Located in Duval, Hillsborough, Orange and Pinellas Counties</t>
  </si>
  <si>
    <t>Hillsborough</t>
  </si>
  <si>
    <t>Housing Credit and SAIL Financing for Homeless Housing
Developments Located in Medium and Large Counties</t>
  </si>
  <si>
    <t>Housing Credit and SAIL Financing to Develop Housing for Homeless Persons</t>
  </si>
  <si>
    <t>Community Development Block Grant-Disaster Recovery (CDBG-DR) for Small Developments in Areas Deemed Hurricane Recovery Priorities</t>
  </si>
  <si>
    <t>Housing Credit and SAIL Financing for the Development of Housing for Homeless Persons</t>
  </si>
  <si>
    <t>Housing Credit and SAIL Financing for Homeless Persons and Persons with Disabling Conditions</t>
  </si>
  <si>
    <t>Housing Credit and Gap Financing for Affordable Housing Developments for Persons with a Disabling Condition</t>
  </si>
  <si>
    <t>Financing of Affordable Multifamily Housing Developments with SAIL Funding to be used in conjunction with Tax-Exempt Bond Financing and Non-Competitive HC</t>
  </si>
  <si>
    <t>Affordable Housing Developments Located in Broward, Miami-Dade and Palm Beach Counties</t>
  </si>
  <si>
    <t>Holmes</t>
  </si>
  <si>
    <t>SAIL Funding for Farmworker and Commercial Fishing Worker Housing</t>
  </si>
  <si>
    <t>SAIL Financing Farmworker and Commercial Fishing Worker Housing</t>
  </si>
  <si>
    <t>SAIL Financing for Farmworker and Commercial Fishing Worker Housing</t>
  </si>
  <si>
    <t>SAIL Financing to Preserve Farmworker and Commercial Fishing Worker Housing</t>
  </si>
  <si>
    <t>SAIL Funding to Preserve Farmworker and Commercial Fishing Worker Housing</t>
  </si>
  <si>
    <t>Housing Credit Financing for the Preservation of Existing Affordable Multifamily Housing Developments</t>
  </si>
  <si>
    <t>Preservation of Existing Affordable Housing Developments</t>
  </si>
  <si>
    <t>Financing To Build Larger Permanent Supportive Housing Properties For Persons With Developmental Disabilities</t>
  </si>
  <si>
    <t>Indian River</t>
  </si>
  <si>
    <t>Financing to Build Smaller Permanent Supportive Housing Properties for Persons with Developmental Disabilities</t>
  </si>
  <si>
    <t>HOME Financing To Be Used For Rental Developments Located In Rural Areas</t>
  </si>
  <si>
    <t>Financing To Build Or Rehabilitate Smaller Permanent Supportive Housing Properties For Persons With Developmental Disabilities</t>
  </si>
  <si>
    <t>Financing To Build Smaller Permanent Supportive Housing Properties For Persons With Developmental Disabilities</t>
  </si>
  <si>
    <t>Financing to Build or Rehabilitate Smaller Permanent Supportive Housing Properties For Persons With Developmental Disabilities</t>
  </si>
  <si>
    <t>Base02</t>
  </si>
  <si>
    <t>Jackson</t>
  </si>
  <si>
    <t>Financing to Develop Housing for Persons with Disabling Conditions/ Developmental Disabilities</t>
  </si>
  <si>
    <t>Financing to Develop Housing for Persons with Disabling Conditions / Developmental Disabilities</t>
  </si>
  <si>
    <t>Homeless Housing Assistance Loan Demonstration Program</t>
  </si>
  <si>
    <t>Housing Credit Financing for Affordable Housing Developments Located in Medium and Small Counties</t>
  </si>
  <si>
    <t>PHA Revitalization Of Affordable Housing Developments</t>
  </si>
  <si>
    <t>Grants for Housing Homeless Persons</t>
  </si>
  <si>
    <t>Jefferson</t>
  </si>
  <si>
    <t>Housing Credit And RRLP Financing For Homeless Housing Developments Located In Medium And Large Counties Affected By Hurricane Ian And Nicole</t>
  </si>
  <si>
    <t>Financing for the Development of Houinsg for Persons with Devlopmental Disabilities</t>
  </si>
  <si>
    <t>Housing Credit and SAIL Financing for Affordable Housing for Hurricane Recovery in Monroe County</t>
  </si>
  <si>
    <t>SAIL Financing for the Construction of Workforce Housing</t>
  </si>
  <si>
    <t>Housing Credit Financing for Affordable Housing Developments Located in Broward, Duval, Hillsborough, Orange, Palm Beach, and Pinellas Counties</t>
  </si>
  <si>
    <t>Financing of Permanent Supportive Housing with a Priority to Assist Veterans with a Disabling Condition that Lack Permanent and Stable Housing</t>
  </si>
  <si>
    <t>PHA Revitalization High Priority Affordable Housing Developments</t>
  </si>
  <si>
    <t>Lafayette</t>
  </si>
  <si>
    <t>SAIL Financing Farmworker And Commercial Fishing Worker Housing</t>
  </si>
  <si>
    <t>Financing for the Development of Housing for Persons with Disabling Conditions or Developmental Disabilities</t>
  </si>
  <si>
    <t>SAIL Financing Of Affordable Multifamily Housing Developments To Be Used In Conjunction With Tax-Exempt Bonds And Non-Competitive Housing Credits</t>
  </si>
  <si>
    <t>Housing Credit Financing for Affordable Housing Developments Located in Miami-Dade County</t>
  </si>
  <si>
    <t>HOME Financing to be used for Rental Developments in Rural Areas</t>
  </si>
  <si>
    <t>Special Needs High-Priority Affordable Housing Developments</t>
  </si>
  <si>
    <t>Lake</t>
  </si>
  <si>
    <t>HOME Financing To Be Used For Rental Developments In Hurricane Michael Impacted Counties And In Rural Areas</t>
  </si>
  <si>
    <t>Development Viability Loan Funding</t>
  </si>
  <si>
    <t>SAIL Financing of Affordable Multifamily Housing Developments to be used in conjunction with Tax-Exempt Bonds and Non-Competitive Housing Credits</t>
  </si>
  <si>
    <t>SAIL Financing of Affordable Multifamily Housing Developments to be used in Conjunction with Tax-Exempt Bond Financing and Non-Competitive Housing Credits</t>
  </si>
  <si>
    <t>Financing of Affordable Multifamily Housing Developments with HOME Funding to be used in conjuction with Florida Housing-Issued MMRB and Non-Competitive HC</t>
  </si>
  <si>
    <t>Lee</t>
  </si>
  <si>
    <t>SAIL Financing For The Construction Of Workforce Housing For Hurricane Recovery In Monroe County</t>
  </si>
  <si>
    <t>Housing Credit Financing for Affordable Housing Developments Located in Medium Counties</t>
  </si>
  <si>
    <t>Financing of Affordable Multifamily Housing Developments with HOME Funding to be used in conjunction with Florida Housing-Issued MMRB and Non-Competitive HC</t>
  </si>
  <si>
    <t>Leon</t>
  </si>
  <si>
    <t>SAIL Financing of Affordable Multifamily Housing Developments to be Used in Conjunction with Tax-Exempt Bonds and Non-Competitive Housing Credits</t>
  </si>
  <si>
    <t>Rental Recovery Loan Program</t>
  </si>
  <si>
    <t>Levy</t>
  </si>
  <si>
    <t>HOME Financing for the Construction of Small, Rural Developments</t>
  </si>
  <si>
    <t>SAIL Financing for the Construction of Workforce Housing in Miami-Dade County and Monroe County</t>
  </si>
  <si>
    <t>Post Application Escalation Rate will be 8.00% for the 2022/2023 RFA Cycle</t>
  </si>
  <si>
    <t>Liberty</t>
  </si>
  <si>
    <t>Housing Credit Financing For Affordable Housing Developments Located In Medium And Small Counties</t>
  </si>
  <si>
    <t>Madison</t>
  </si>
  <si>
    <t>SAIL Financing for the Construction of Workforce Housing In Monroe County</t>
  </si>
  <si>
    <t>SAIL and Housing Credit Financing for the Construction of Workforce Housing</t>
  </si>
  <si>
    <t>Housing Credit Financing for Developments Located in Small Counties with an Aged Active Award of 9% Housing Credits</t>
  </si>
  <si>
    <t>Housing Credit Financing for Affordable Housing Developments Located in Broward, Duval, Hillsborough, Orange, Palm Beach and Pinellas Counties</t>
  </si>
  <si>
    <t>Housing Credit Financing for Affordable Housing Developments located in Miami-Dade County</t>
  </si>
  <si>
    <t>Manatee</t>
  </si>
  <si>
    <t>NHTF Funding for Developments in Conjunction with Tax-Exempt Bonds and Non-Competitive Housing Credits</t>
  </si>
  <si>
    <t>Permanent Supportive Housing Focusing On Best Practices And Funding For Tenancy Supports And Resident Services Coordination For High Utilizers Of Public Behavioral Health Systems</t>
  </si>
  <si>
    <t xml:space="preserve"> Development Viability Loan Funding</t>
  </si>
  <si>
    <t>SAIL Financing for the Construction of Workforce Housing for Hurricane Recovery in Monroe County</t>
  </si>
  <si>
    <t>SAIL Financing Of Existing Farmworker And Commercial Fishing Worker Housing Developments Currently In The Corporation’s Portfolio</t>
  </si>
  <si>
    <t>Base03</t>
  </si>
  <si>
    <t>Marion</t>
  </si>
  <si>
    <t>Rental Recovery Loan Program (RRLP) Financing to be Used for Rental Developments in Hurricane Ian and Hurricane Nicole Impacted Counties</t>
  </si>
  <si>
    <t>Housing Credit Financing for Affordable Housing Developments Located in Duval County</t>
  </si>
  <si>
    <t>Martin</t>
  </si>
  <si>
    <t>Miami-Dade</t>
  </si>
  <si>
    <t xml:space="preserve">CDBG-DR Workforce Affordable New Construction and Land Acquisition Program </t>
  </si>
  <si>
    <t>Monroe</t>
  </si>
  <si>
    <t>Nassau</t>
  </si>
  <si>
    <t>RFA List</t>
  </si>
  <si>
    <r>
      <t xml:space="preserve">BM </t>
    </r>
    <r>
      <rPr>
        <b/>
        <sz val="11"/>
        <color theme="1"/>
        <rFont val="Calibri"/>
        <family val="2"/>
      </rPr>
      <t>→</t>
    </r>
    <r>
      <rPr>
        <b/>
        <sz val="11"/>
        <color theme="1"/>
        <rFont val="Calibri"/>
        <family val="2"/>
        <scheme val="minor"/>
      </rPr>
      <t xml:space="preserve"> SF</t>
    </r>
  </si>
  <si>
    <r>
      <t xml:space="preserve">BMP </t>
    </r>
    <r>
      <rPr>
        <b/>
        <sz val="11"/>
        <color theme="1"/>
        <rFont val="Calibri"/>
        <family val="2"/>
      </rPr>
      <t>→</t>
    </r>
    <r>
      <rPr>
        <b/>
        <sz val="11"/>
        <color theme="1"/>
        <rFont val="Calibri"/>
        <family val="2"/>
        <scheme val="minor"/>
      </rPr>
      <t xml:space="preserve"> SF</t>
    </r>
  </si>
  <si>
    <t>Cycle</t>
  </si>
  <si>
    <t>RFA Issued</t>
  </si>
  <si>
    <t>Okaloosa</t>
  </si>
  <si>
    <t>N</t>
  </si>
  <si>
    <t>Note: If the RFA is "TBD" you need to enter a column for it to the right and put a space in all the cells so it pulls in blanks on the RFA tab.</t>
  </si>
  <si>
    <t>Okeechobee</t>
  </si>
  <si>
    <t>Orange</t>
  </si>
  <si>
    <t>Osceola</t>
  </si>
  <si>
    <t>**Blue on this line is the 2019/2020 RFA Cycle RFA's (Fall 2019 &amp; Spring 2020) through the 2021/2022 RFA Cycle. The 2022/2023 RFA Cycle has different criteria and is Pink</t>
  </si>
  <si>
    <t>From here (and cell DY66) (cell ED66-EG66 and then starting at ER66) forward apply old base x 1.155 x 1.20 (for 2019/2020 RFA Cycle through 2021/2022 RFA Cycle). RFA 2022/2023 RFA Cycle will change again to these new calculated bases x 1.05. The Purple highlights are Hurricane Recovery RFA's that were added to this methodology at the 4/29/22 Board meeting.</t>
  </si>
  <si>
    <t>**Starting with 2022/2023 RFA Cycle (Fall 2022/Spring 2023) need to multiply the Base03 amounts by 1.2 for the new base, then multiple that by 1.08 (Use Pink for the color instead of blue for 2022/2023 RFA Cycle to differentiate due to different criteria/formula).</t>
  </si>
  <si>
    <t>Base04</t>
  </si>
  <si>
    <t>Pasco</t>
  </si>
  <si>
    <t>Pinellas</t>
  </si>
  <si>
    <t>Polk</t>
  </si>
  <si>
    <t>Putnam</t>
  </si>
  <si>
    <t>Saint Johns</t>
  </si>
  <si>
    <t>Saint Lucie</t>
  </si>
  <si>
    <t>Santa Rosa</t>
  </si>
  <si>
    <t>Sarasota</t>
  </si>
  <si>
    <t>Seminole</t>
  </si>
  <si>
    <t>Sumter</t>
  </si>
  <si>
    <t>Escalate01</t>
  </si>
  <si>
    <t>Suwannee</t>
  </si>
  <si>
    <t>Taylor</t>
  </si>
  <si>
    <t>H4</t>
  </si>
  <si>
    <t>Union</t>
  </si>
  <si>
    <t>Volusia</t>
  </si>
  <si>
    <t>Wakulla</t>
  </si>
  <si>
    <t>Walton</t>
  </si>
  <si>
    <t>Washington</t>
  </si>
  <si>
    <t>Y</t>
  </si>
  <si>
    <t>RFA 2014-111 through RFA 2018-108</t>
  </si>
  <si>
    <t>&lt;select&gt;</t>
  </si>
  <si>
    <t>Yes</t>
  </si>
  <si>
    <t>Escalate02</t>
  </si>
  <si>
    <t>No</t>
  </si>
  <si>
    <t>H5</t>
  </si>
  <si>
    <t>=IF(AND(Year&lt;&gt;Data!A2,SUM(RFA!C21:C38)=1),"This is for"&amp;RIGHT(VLOOKUP(1,RFA!Identify,2),LEN(VLOOKUP(1,RFA!Identify,2))-1)&amp;", subject to TDC PU Limitations "&amp;IF(H4=1,"of the original RFAs, ",IF(AND(H5=1,H6=0),"in effect after the 06/15/2018 Board Meeting, but prior to the 03/06/2020 Board Meeting, ",IF(AND(H5=1,H6=1),"in effect after the 03/06/2020 Board Meeting, but prior to the 07/30/2021 Board Meeting, ",IF(H7=1,"in effect after the 07/30/2021 Board Meeting, but prior to the 04/01/2022 Board Meeting, ",IF(H8=1,"in effect after the 04/01/2022 Board Meeting, ","(need to select a Board Condtion at top of page), ")))))&amp;"incorporating "&amp;IF(SUM(C41:C43)+N(G41)+N(G42)+N(G43)&gt;0,IF(OR(C41=1,N(G41)=1),D41&amp;IF(OR(C42=1,N(G42)=1),IF(C41+N(G41)&gt;0," and "&amp;D42&amp;IF(OR(C43=1,N(G43)=1),IF(C41+C42+N(G41)+N(G42)&gt;0," and "&amp;D43,"44&amp;45"),"45"),"??"),"xx"),IF(OR(C42=1,N(G42)=1),IF(C41+N(G41)&gt;0," and ","")&amp;D42&amp;IF(OR(C43=1,N(G43)=1),IF(C41+C42+N(G41)+N(G42)&gt;0," and ","")&amp;D43,""),IF(C43+N(G43)&gt;0,D43,"")))&amp;" TDC Add-On"&amp;IF(MAX(C41,N(G41))+MAX(C42,N(G42))+MAX(C43,N(G43))&gt;1,"s, ",", "),"no Add-Ons, ")&amp;IF(SUM(C46:C51)+N(G46)+N(G47)+N(G48)+N(G49)+N(G50)+N(G51)&gt;0,IF(C46+N(G46)&gt;0,"48-53",IF(C47+N(G47)&gt;0,"49-53",IF(C48+N(G48)&gt;0,"50-53",IF(C49+N(G49)&gt;0,"51-53",IF(C50+N(G50)&gt;0,"52-53","53"))))),"and no Multipliers")&amp;".","")</t>
  </si>
  <si>
    <t>RFA 2020-106 &amp; 208 &amp; 302</t>
  </si>
  <si>
    <t>***NOTE: On 3/24/22 Ktatreau indicated that he and Mbutton changed the above proposed escalation rate to 8% for Developments in 2019-2020 Funding Cycle through RFA's issued up until 4/1/22 (Board Action Date) - then it changed to 6% for RFA's thereafter</t>
  </si>
  <si>
    <t>Escalate03</t>
  </si>
  <si>
    <t>RE: ESCALATORS: The template assumes that if you select the incorrect box in columns H4-H7 on the RFA tab, it will automatically default to the box above it (most recent Board approval affecting the RFA) for the escalator %'s. Example, for RFA 2015-104, if the bottom box (H7) is selected, which doesn't apply to the RFA, it will automatically default to box H6 for the escalator amount. This amount is present in Escalate 04 under the RFA (which box H7 references) to ensure it defaults properly.</t>
  </si>
  <si>
    <t>H6</t>
  </si>
  <si>
    <t>**Blue on this line is the 2017/2018 and 2020/2021 RFA Cycles RFA's</t>
  </si>
  <si>
    <t>Escalate04</t>
  </si>
  <si>
    <t>H7</t>
  </si>
  <si>
    <t>RFA 2017-106 through RFA 2021-108</t>
  </si>
  <si>
    <t>From here (and cell DY117) (cell ED117-EG117 and then starting at ER117) forward through the 2022/2023 RFA Cycle the new  Multiplier is 8%</t>
  </si>
  <si>
    <t>Escalate05</t>
  </si>
  <si>
    <t>***Note: Verified with Liz T on 4/18/22 that the additional RFA's to be added to the above methodolgy on the 4/29/22 Board meeting are 2018-115, 2019-109 &amp; 2019-110. Updates are in purple highlight.</t>
  </si>
  <si>
    <t>H9</t>
  </si>
  <si>
    <t>2019/2020 RFA Cycle through 2022/2023 RFA Cycle</t>
  </si>
  <si>
    <t>2022-210 = Post 4/1/22 RFA Issue date so 6%</t>
  </si>
  <si>
    <t>2022/2023</t>
  </si>
  <si>
    <t>2021/2022</t>
  </si>
  <si>
    <t>N/A</t>
  </si>
  <si>
    <t>Same Development w/ both TDC Limitation events</t>
  </si>
  <si>
    <t>At FCCA</t>
  </si>
  <si>
    <t>(all data entries for this column are located in CUR tab)</t>
  </si>
  <si>
    <t>If Acq/Rehab, the lesser of actual cost or appraised value of the Building Allocation</t>
  </si>
  <si>
    <t>Change in Developments's FCCA Development Costs relative to CUR Costs</t>
  </si>
  <si>
    <r>
      <t xml:space="preserve">Development's Stated </t>
    </r>
    <r>
      <rPr>
        <b/>
        <u/>
        <sz val="10"/>
        <color theme="1"/>
        <rFont val="Times New Roman"/>
        <family val="1"/>
      </rPr>
      <t>net</t>
    </r>
    <r>
      <rPr>
        <sz val="10"/>
        <color theme="1"/>
        <rFont val="Times New Roman"/>
        <family val="2"/>
      </rPr>
      <t xml:space="preserve"> TDC, applicable to TDC Limits, </t>
    </r>
    <r>
      <rPr>
        <u/>
        <sz val="10"/>
        <color theme="1"/>
        <rFont val="Times New Roman"/>
        <family val="1"/>
      </rPr>
      <t>provided by Applicant/CU</t>
    </r>
    <r>
      <rPr>
        <sz val="10"/>
        <color theme="1"/>
        <rFont val="Times New Roman"/>
        <family val="1"/>
      </rPr>
      <t xml:space="preserve"> pre-adjustment</t>
    </r>
  </si>
  <si>
    <t>FCC Adjustment</t>
  </si>
  <si>
    <t>------- FCC Adjustments -------</t>
  </si>
  <si>
    <t>Description for Columns H, L &amp; M</t>
  </si>
  <si>
    <t>(above should match cell F27)</t>
  </si>
  <si>
    <t>(above should match cell F25)</t>
  </si>
  <si>
    <t>(above should match cell D27)</t>
  </si>
  <si>
    <t>(above should match cell D25)</t>
  </si>
  <si>
    <t>Stated DF in excess of Maximum DF after DF Reduction ($ DF Reduction)</t>
  </si>
  <si>
    <t>(above should match cell F31)</t>
  </si>
  <si>
    <t>(above should match cell F33)</t>
  </si>
  <si>
    <t>(above should match cell D30)</t>
  </si>
  <si>
    <t>(above should match cell D33)</t>
  </si>
  <si>
    <t>(above should match cell F41)</t>
  </si>
  <si>
    <t>(above should match cell F42)</t>
  </si>
  <si>
    <t>(above should match cell D42)</t>
  </si>
  <si>
    <r>
      <t xml:space="preserve">Development's TDC </t>
    </r>
    <r>
      <rPr>
        <u/>
        <sz val="10"/>
        <color theme="1"/>
        <rFont val="Times New Roman"/>
        <family val="1"/>
      </rPr>
      <t>PU</t>
    </r>
    <r>
      <rPr>
        <sz val="11"/>
        <color theme="1"/>
        <rFont val="Calibri"/>
        <family val="2"/>
        <scheme val="minor"/>
      </rPr>
      <t xml:space="preserve"> with this cost reduction step</t>
    </r>
  </si>
  <si>
    <t>Gross Maximum Allowable DF after all prescribed adjustments</t>
  </si>
  <si>
    <t>(above should match cell F52)</t>
  </si>
  <si>
    <t>(above should match cell F53)</t>
  </si>
  <si>
    <t>(above should match cell D52)</t>
  </si>
  <si>
    <t>(above should match cell D53)</t>
  </si>
  <si>
    <t>FHFC Approved Workout Adjustment</t>
  </si>
  <si>
    <t>Net Maximum Allowable DF after all prescribed adjustments</t>
  </si>
  <si>
    <t>Shaded areas below are used in formulas above.  Do not edit.</t>
  </si>
  <si>
    <r>
      <t>Input any cost increase/</t>
    </r>
    <r>
      <rPr>
        <i/>
        <sz val="10"/>
        <color rgb="FFFF0000"/>
        <rFont val="Times New Roman"/>
        <family val="1"/>
      </rPr>
      <t>(decrease)</t>
    </r>
    <r>
      <rPr>
        <i/>
        <sz val="10"/>
        <rFont val="Times New Roman"/>
        <family val="1"/>
      </rPr>
      <t xml:space="preserve"> at FCCA in comparison to the CUR amounts in column D</t>
    </r>
  </si>
  <si>
    <r>
      <t xml:space="preserve">Enter any </t>
    </r>
    <r>
      <rPr>
        <b/>
        <u/>
        <sz val="10"/>
        <rFont val="Times New Roman"/>
        <family val="1"/>
      </rPr>
      <t>change</t>
    </r>
    <r>
      <rPr>
        <b/>
        <sz val="10"/>
        <rFont val="Times New Roman"/>
        <family val="1"/>
      </rPr>
      <t xml:space="preserve"> in specified costs between CUR and FCCA</t>
    </r>
  </si>
  <si>
    <t>DF Portion*</t>
  </si>
  <si>
    <t>TOTAL DEVELOPMENT COST PER UNIT TEMPLATE - Version 04-24-2023_v6</t>
  </si>
  <si>
    <t xml:space="preserve">Developments FCCA Total Development Costs (less Developer Fee) </t>
  </si>
  <si>
    <t>Developments FCCA Combined Land &amp; ODR Costs (Not DF Eligible)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</si>
</sst>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0">
    <numFmt numFmtId="6" formatCode="&quot;$&quot;#,##0_);[Red]\(&quot;$&quot;#,##0\)"/>
    <numFmt numFmtId="8" formatCode="&quot;$&quot;#,##0.00_);[Red]\(&quot;$&quot;#,##0.00\)"/>
    <numFmt numFmtId="44" formatCode="_(&quot;$&quot;* #,##0.00_);_(&quot;$&quot;* \(#,##0.00\);_(&quot;$&quot;* &quot;-&quot;??_);_(@_)"/>
    <numFmt numFmtId="164" formatCode="#,##0&quot; Units&quot;"/>
    <numFmt numFmtId="165" formatCode="mm/dd/yyyy;@"/>
    <numFmt numFmtId="166" formatCode="0.00000%"/>
    <numFmt numFmtId="167" formatCode="0.0%"/>
    <numFmt numFmtId="168" formatCode="0.0000000000%"/>
    <numFmt numFmtId="169" formatCode="&quot;Dev Types: &quot;#,##0_)"/>
    <numFmt numFmtId="170" formatCode="_(&quot;$&quot;* #,##0_);_(&quot;$&quot;* \(#,##0\);_(&quot;$&quot;* &quot;-&quot;??_);_(@_)"/>
  </numFmts>
  <fonts count="53" x14ac:knownFonts="1">
    <font>
      <sz val="11"/>
      <color theme="1"/>
      <name val="Calibri"/>
      <family val="2"/>
      <scheme val="minor"/>
    </font>
    <font>
      <sz val="11"/>
      <color theme="1"/>
      <name val="Calibri"/>
      <family val="2"/>
      <scheme val="minor"/>
    </font>
    <font>
      <b/>
      <sz val="11"/>
      <color theme="1"/>
      <name val="Calibri"/>
      <family val="2"/>
      <scheme val="minor"/>
    </font>
    <font>
      <sz val="11"/>
      <color rgb="FF0000FF"/>
      <name val="Calibri"/>
      <family val="2"/>
      <scheme val="minor"/>
    </font>
    <font>
      <sz val="10"/>
      <color rgb="FF0000FF"/>
      <name val="Times New Roman"/>
      <family val="2"/>
    </font>
    <font>
      <sz val="11"/>
      <color rgb="FFFF0000"/>
      <name val="Calibri"/>
      <family val="2"/>
      <scheme val="minor"/>
    </font>
    <font>
      <b/>
      <i/>
      <sz val="11"/>
      <color theme="1"/>
      <name val="Calibri"/>
      <family val="2"/>
      <scheme val="minor"/>
    </font>
    <font>
      <b/>
      <sz val="11"/>
      <color theme="1"/>
      <name val="Calibri"/>
      <family val="2"/>
    </font>
    <font>
      <sz val="9"/>
      <color indexed="81"/>
      <name val="Tahoma"/>
      <family val="2"/>
    </font>
    <font>
      <b/>
      <sz val="9"/>
      <color indexed="81"/>
      <name val="Tahoma"/>
      <family val="2"/>
    </font>
    <font>
      <sz val="10"/>
      <color theme="1"/>
      <name val="Times New Roman"/>
      <family val="2"/>
    </font>
    <font>
      <i/>
      <sz val="9"/>
      <color theme="1"/>
      <name val="Times New Roman"/>
      <family val="1"/>
    </font>
    <font>
      <b/>
      <i/>
      <sz val="10"/>
      <color theme="1"/>
      <name val="Times New Roman"/>
      <family val="1"/>
    </font>
    <font>
      <b/>
      <sz val="10"/>
      <color theme="1"/>
      <name val="Times New Roman"/>
      <family val="1"/>
    </font>
    <font>
      <b/>
      <u/>
      <sz val="10"/>
      <color theme="1"/>
      <name val="Times New Roman"/>
      <family val="1"/>
    </font>
    <font>
      <sz val="10"/>
      <color theme="1"/>
      <name val="Times New Roman"/>
      <family val="1"/>
    </font>
    <font>
      <sz val="10"/>
      <name val="Times New Roman"/>
      <family val="2"/>
    </font>
    <font>
      <b/>
      <sz val="10"/>
      <color rgb="FF0000FF"/>
      <name val="Times New Roman"/>
      <family val="1"/>
    </font>
    <font>
      <i/>
      <sz val="9.5"/>
      <color theme="1"/>
      <name val="Times New Roman"/>
      <family val="1"/>
    </font>
    <font>
      <i/>
      <sz val="9"/>
      <name val="Times New Roman"/>
      <family val="1"/>
    </font>
    <font>
      <i/>
      <sz val="8"/>
      <color theme="1"/>
      <name val="Times New Roman"/>
      <family val="1"/>
    </font>
    <font>
      <u/>
      <sz val="10"/>
      <color theme="1"/>
      <name val="Times New Roman"/>
      <family val="1"/>
    </font>
    <font>
      <i/>
      <sz val="10"/>
      <color theme="1"/>
      <name val="Times New Roman"/>
      <family val="1"/>
    </font>
    <font>
      <b/>
      <sz val="10"/>
      <name val="Times New Roman"/>
      <family val="1"/>
    </font>
    <font>
      <b/>
      <sz val="10"/>
      <color rgb="FFC00000"/>
      <name val="Times New Roman"/>
      <family val="1"/>
    </font>
    <font>
      <i/>
      <sz val="10"/>
      <name val="Times New Roman"/>
      <family val="1"/>
    </font>
    <font>
      <sz val="10"/>
      <color indexed="8"/>
      <name val="Times New Roman"/>
      <family val="1"/>
    </font>
    <font>
      <i/>
      <sz val="10"/>
      <color indexed="8"/>
      <name val="Times New Roman"/>
      <family val="1"/>
    </font>
    <font>
      <b/>
      <sz val="11"/>
      <name val="Calibri"/>
      <family val="2"/>
      <scheme val="minor"/>
    </font>
    <font>
      <b/>
      <u/>
      <sz val="11"/>
      <color theme="1"/>
      <name val="Calibri"/>
      <family val="2"/>
      <scheme val="minor"/>
    </font>
    <font>
      <b/>
      <u/>
      <sz val="12"/>
      <color theme="1"/>
      <name val="Calibri"/>
      <family val="2"/>
      <scheme val="minor"/>
    </font>
    <font>
      <sz val="11"/>
      <color theme="1"/>
      <name val="Times New Roman"/>
      <family val="1"/>
    </font>
    <font>
      <u/>
      <sz val="10"/>
      <color theme="1"/>
      <name val="Times New Roman"/>
      <family val="2"/>
    </font>
    <font>
      <sz val="10"/>
      <color rgb="FF0000FF"/>
      <name val="Times New Roman"/>
      <family val="1"/>
    </font>
    <font>
      <sz val="10"/>
      <color theme="0"/>
      <name val="Times New Roman"/>
      <family val="2"/>
    </font>
    <font>
      <sz val="11"/>
      <color theme="0"/>
      <name val="Calibri"/>
      <family val="2"/>
      <scheme val="minor"/>
    </font>
    <font>
      <sz val="10"/>
      <color theme="1"/>
      <name val="Symbol"/>
      <family val="1"/>
      <charset val="2"/>
    </font>
    <font>
      <b/>
      <u/>
      <sz val="11"/>
      <color theme="0"/>
      <name val="Calibri"/>
      <family val="2"/>
      <scheme val="minor"/>
    </font>
    <font>
      <sz val="11"/>
      <name val="Calibri"/>
      <family val="2"/>
      <scheme val="minor"/>
    </font>
    <font>
      <b/>
      <i/>
      <sz val="11"/>
      <color theme="0"/>
      <name val="Calibri"/>
      <family val="2"/>
      <scheme val="minor"/>
    </font>
    <font>
      <b/>
      <i/>
      <sz val="11"/>
      <color theme="0" tint="-0.499984740745262"/>
      <name val="Calibri"/>
      <family val="2"/>
      <scheme val="minor"/>
    </font>
    <font>
      <b/>
      <i/>
      <vertAlign val="subscript"/>
      <sz val="11"/>
      <color theme="0" tint="-0.499984740745262"/>
      <name val="Calibri"/>
      <family val="2"/>
      <scheme val="minor"/>
    </font>
    <font>
      <b/>
      <sz val="11"/>
      <color rgb="FF0000FF"/>
      <name val="Calibri"/>
      <family val="2"/>
      <scheme val="minor"/>
    </font>
    <font>
      <sz val="8"/>
      <name val="Calibri"/>
      <family val="2"/>
      <scheme val="minor"/>
    </font>
    <font>
      <sz val="11"/>
      <color rgb="FF00FF00"/>
      <name val="Calibri"/>
      <family val="2"/>
      <scheme val="minor"/>
    </font>
    <font>
      <sz val="11"/>
      <color theme="8" tint="0.39997558519241921"/>
      <name val="Calibri"/>
      <family val="2"/>
      <scheme val="minor"/>
    </font>
    <font>
      <sz val="11"/>
      <color rgb="FF7030A0"/>
      <name val="Calibri"/>
      <family val="2"/>
      <scheme val="minor"/>
    </font>
    <font>
      <b/>
      <sz val="12"/>
      <color rgb="FF0070C0"/>
      <name val="Calibri"/>
      <family val="2"/>
      <scheme val="minor"/>
    </font>
    <font>
      <sz val="10"/>
      <name val="Times New Roman"/>
      <family val="1"/>
    </font>
    <font>
      <i/>
      <sz val="10"/>
      <color rgb="FFFF0000"/>
      <name val="Times New Roman"/>
      <family val="1"/>
    </font>
    <font>
      <b/>
      <u/>
      <sz val="10"/>
      <name val="Times New Roman"/>
      <family val="1"/>
    </font>
    <font>
      <b/>
      <sz val="11"/>
      <color theme="1"/>
      <name val="Times New Roman"/>
      <family val="1"/>
    </font>
    <font>
      <sz val="9"/>
      <color theme="1"/>
      <name val="Times New Roman"/>
      <family val="2"/>
    </font>
  </fonts>
  <fills count="19">
    <fill>
      <patternFill patternType="none"/>
    </fill>
    <fill>
      <patternFill patternType="gray125"/>
    </fill>
    <fill>
      <patternFill patternType="solid">
        <fgColor rgb="FFFFFFE6"/>
        <bgColor indexed="64"/>
      </patternFill>
    </fill>
    <fill>
      <patternFill patternType="lightUp">
        <fgColor theme="0" tint="-0.499984740745262"/>
        <bgColor indexed="65"/>
      </patternFill>
    </fill>
    <fill>
      <patternFill patternType="solid">
        <fgColor rgb="FFFFFFCC"/>
        <bgColor indexed="64"/>
      </patternFill>
    </fill>
    <fill>
      <patternFill patternType="solid">
        <fgColor rgb="FFFFFF00"/>
        <bgColor indexed="64"/>
      </patternFill>
    </fill>
    <fill>
      <patternFill patternType="solid">
        <fgColor rgb="FF00FF00"/>
        <bgColor indexed="64"/>
      </patternFill>
    </fill>
    <fill>
      <patternFill patternType="solid">
        <fgColor rgb="FF0000FF"/>
        <bgColor indexed="64"/>
      </patternFill>
    </fill>
    <fill>
      <patternFill patternType="lightUp">
        <fgColor auto="1"/>
      </patternFill>
    </fill>
    <fill>
      <patternFill patternType="solid">
        <fgColor rgb="FFFFCCFF"/>
        <bgColor indexed="64"/>
      </patternFill>
    </fill>
    <fill>
      <patternFill patternType="solid">
        <fgColor theme="0" tint="-4.9989318521683403E-2"/>
        <bgColor indexed="64"/>
      </patternFill>
    </fill>
    <fill>
      <patternFill patternType="lightUp"/>
    </fill>
    <fill>
      <patternFill patternType="solid">
        <fgColor indexed="65"/>
        <bgColor auto="1"/>
      </patternFill>
    </fill>
    <fill>
      <patternFill patternType="solid">
        <fgColor theme="9" tint="0.39997558519241921"/>
        <bgColor indexed="64"/>
      </patternFill>
    </fill>
    <fill>
      <patternFill patternType="solid">
        <fgColor theme="4" tint="0.79998168889431442"/>
        <bgColor indexed="64"/>
      </patternFill>
    </fill>
    <fill>
      <patternFill patternType="solid">
        <fgColor rgb="FF7030A0"/>
        <bgColor indexed="64"/>
      </patternFill>
    </fill>
    <fill>
      <patternFill patternType="solid">
        <fgColor rgb="FFFF99FF"/>
        <bgColor indexed="64"/>
      </patternFill>
    </fill>
    <fill>
      <patternFill patternType="solid">
        <fgColor theme="6" tint="0.39997558519241921"/>
        <bgColor indexed="64"/>
      </patternFill>
    </fill>
    <fill>
      <patternFill patternType="solid">
        <fgColor rgb="FFFFC000"/>
        <bgColor indexed="64"/>
      </patternFill>
    </fill>
  </fills>
  <borders count="111">
    <border>
      <left/>
      <right/>
      <top/>
      <bottom/>
      <diagonal/>
    </border>
    <border>
      <left/>
      <right/>
      <top/>
      <bottom style="thin">
        <color indexed="64"/>
      </bottom>
      <diagonal/>
    </border>
    <border>
      <left/>
      <right/>
      <top/>
      <bottom style="thin">
        <color rgb="FF0000FF"/>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bottom style="hair">
        <color auto="1"/>
      </bottom>
      <diagonal/>
    </border>
    <border>
      <left/>
      <right/>
      <top style="hair">
        <color auto="1"/>
      </top>
      <bottom style="hair">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hair">
        <color indexed="64"/>
      </right>
      <top/>
      <bottom/>
      <diagonal/>
    </border>
    <border>
      <left style="hair">
        <color indexed="64"/>
      </left>
      <right style="hair">
        <color indexed="64"/>
      </right>
      <top style="hair">
        <color indexed="64"/>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right/>
      <top style="hair">
        <color indexed="64"/>
      </top>
      <bottom/>
      <diagonal/>
    </border>
    <border>
      <left/>
      <right/>
      <top/>
      <bottom style="dotted">
        <color auto="1"/>
      </bottom>
      <diagonal/>
    </border>
    <border>
      <left/>
      <right/>
      <top/>
      <bottom style="medium">
        <color indexed="64"/>
      </bottom>
      <diagonal/>
    </border>
    <border>
      <left style="medium">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style="double">
        <color indexed="64"/>
      </left>
      <right/>
      <top/>
      <bottom/>
      <diagonal/>
    </border>
    <border>
      <left style="medium">
        <color indexed="64"/>
      </left>
      <right style="medium">
        <color indexed="64"/>
      </right>
      <top/>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top/>
      <bottom style="dashed">
        <color indexed="64"/>
      </bottom>
      <diagonal/>
    </border>
    <border>
      <left/>
      <right/>
      <top/>
      <bottom style="dashed">
        <color indexed="64"/>
      </bottom>
      <diagonal/>
    </border>
    <border>
      <left style="double">
        <color indexed="64"/>
      </left>
      <right/>
      <top/>
      <bottom style="dashed">
        <color indexed="64"/>
      </bottom>
      <diagonal/>
    </border>
    <border>
      <left style="medium">
        <color indexed="64"/>
      </left>
      <right style="medium">
        <color indexed="64"/>
      </right>
      <top/>
      <bottom style="dashed">
        <color indexed="64"/>
      </bottom>
      <diagonal/>
    </border>
    <border>
      <left/>
      <right style="medium">
        <color indexed="64"/>
      </right>
      <top/>
      <bottom style="dashed">
        <color indexed="64"/>
      </bottom>
      <diagonal/>
    </border>
    <border>
      <left style="medium">
        <color indexed="64"/>
      </left>
      <right/>
      <top style="dashed">
        <color indexed="64"/>
      </top>
      <bottom/>
      <diagonal/>
    </border>
    <border>
      <left/>
      <right/>
      <top style="dashed">
        <color indexed="64"/>
      </top>
      <bottom/>
      <diagonal/>
    </border>
    <border>
      <left/>
      <right style="medium">
        <color indexed="64"/>
      </right>
      <top style="dashed">
        <color indexed="64"/>
      </top>
      <bottom/>
      <diagonal/>
    </border>
    <border>
      <left style="thin">
        <color indexed="64"/>
      </left>
      <right style="thin">
        <color indexed="64"/>
      </right>
      <top style="thin">
        <color indexed="64"/>
      </top>
      <bottom style="thin">
        <color indexed="64"/>
      </bottom>
      <diagonal/>
    </border>
    <border>
      <left style="double">
        <color indexed="64"/>
      </left>
      <right style="medium">
        <color indexed="64"/>
      </right>
      <top/>
      <bottom/>
      <diagonal/>
    </border>
    <border>
      <left style="medium">
        <color indexed="64"/>
      </left>
      <right/>
      <top/>
      <bottom style="double">
        <color indexed="64"/>
      </bottom>
      <diagonal/>
    </border>
    <border>
      <left/>
      <right/>
      <top/>
      <bottom style="double">
        <color indexed="64"/>
      </bottom>
      <diagonal/>
    </border>
    <border>
      <left style="double">
        <color indexed="64"/>
      </left>
      <right/>
      <top/>
      <bottom style="double">
        <color indexed="64"/>
      </bottom>
      <diagonal/>
    </border>
    <border>
      <left style="medium">
        <color indexed="64"/>
      </left>
      <right style="medium">
        <color indexed="64"/>
      </right>
      <top/>
      <bottom style="double">
        <color indexed="64"/>
      </bottom>
      <diagonal/>
    </border>
    <border>
      <left/>
      <right style="medium">
        <color indexed="64"/>
      </right>
      <top/>
      <bottom style="double">
        <color indexed="64"/>
      </bottom>
      <diagonal/>
    </border>
    <border>
      <left style="medium">
        <color indexed="64"/>
      </left>
      <right/>
      <top/>
      <bottom style="medium">
        <color indexed="64"/>
      </bottom>
      <diagonal/>
    </border>
    <border>
      <left style="double">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
      <left style="medium">
        <color indexed="64"/>
      </left>
      <right/>
      <top style="medium">
        <color indexed="64"/>
      </top>
      <bottom/>
      <diagonal/>
    </border>
    <border>
      <left/>
      <right style="double">
        <color indexed="64"/>
      </right>
      <top style="medium">
        <color indexed="64"/>
      </top>
      <bottom/>
      <diagonal/>
    </border>
    <border>
      <left style="double">
        <color indexed="64"/>
      </left>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hair">
        <color indexed="64"/>
      </top>
      <bottom style="double">
        <color indexed="64"/>
      </bottom>
      <diagonal/>
    </border>
    <border>
      <left/>
      <right style="double">
        <color indexed="64"/>
      </right>
      <top/>
      <bottom style="medium">
        <color indexed="64"/>
      </bottom>
      <diagonal/>
    </border>
    <border>
      <left/>
      <right style="medium">
        <color indexed="64"/>
      </right>
      <top/>
      <bottom style="medium">
        <color indexed="64"/>
      </bottom>
      <diagonal/>
    </border>
    <border>
      <left style="medium">
        <color indexed="64"/>
      </left>
      <right style="double">
        <color indexed="64"/>
      </right>
      <top style="medium">
        <color indexed="64"/>
      </top>
      <bottom style="medium">
        <color indexed="64"/>
      </bottom>
      <diagonal/>
    </border>
    <border>
      <left style="double">
        <color indexed="64"/>
      </left>
      <right/>
      <top style="medium">
        <color indexed="64"/>
      </top>
      <bottom style="medium">
        <color indexed="64"/>
      </bottom>
      <diagonal/>
    </border>
    <border>
      <left/>
      <right style="mediumDashDotDot">
        <color indexed="64"/>
      </right>
      <top style="medium">
        <color indexed="64"/>
      </top>
      <bottom style="medium">
        <color indexed="64"/>
      </bottom>
      <diagonal/>
    </border>
    <border>
      <left style="mediumDashDotDot">
        <color indexed="64"/>
      </left>
      <right style="mediumDashDotDot">
        <color indexed="64"/>
      </right>
      <top style="medium">
        <color indexed="64"/>
      </top>
      <bottom style="medium">
        <color indexed="64"/>
      </bottom>
      <diagonal/>
    </border>
    <border>
      <left style="medium">
        <color indexed="64"/>
      </left>
      <right style="mediumDashDotDot">
        <color indexed="64"/>
      </right>
      <top style="medium">
        <color indexed="64"/>
      </top>
      <bottom style="thin">
        <color indexed="64"/>
      </bottom>
      <diagonal/>
    </border>
    <border>
      <left style="mediumDashDotDot">
        <color indexed="64"/>
      </left>
      <right style="mediumDashDotDot">
        <color indexed="64"/>
      </right>
      <top style="medium">
        <color indexed="64"/>
      </top>
      <bottom style="thin">
        <color indexed="64"/>
      </bottom>
      <diagonal/>
    </border>
    <border>
      <left style="medium">
        <color indexed="64"/>
      </left>
      <right style="mediumDashDotDot">
        <color indexed="64"/>
      </right>
      <top/>
      <bottom/>
      <diagonal/>
    </border>
    <border>
      <left style="mediumDashDotDot">
        <color indexed="64"/>
      </left>
      <right style="mediumDashDotDot">
        <color indexed="64"/>
      </right>
      <top/>
      <bottom/>
      <diagonal/>
    </border>
    <border>
      <left/>
      <right style="mediumDashDotDot">
        <color indexed="64"/>
      </right>
      <top/>
      <bottom/>
      <diagonal/>
    </border>
    <border>
      <left style="double">
        <color indexed="64"/>
      </left>
      <right style="medium">
        <color indexed="64"/>
      </right>
      <top/>
      <bottom style="dashed">
        <color indexed="64"/>
      </bottom>
      <diagonal/>
    </border>
    <border>
      <left style="medium">
        <color indexed="64"/>
      </left>
      <right style="mediumDashDotDot">
        <color indexed="64"/>
      </right>
      <top/>
      <bottom style="dashed">
        <color indexed="64"/>
      </bottom>
      <diagonal/>
    </border>
    <border>
      <left/>
      <right style="mediumDashDotDot">
        <color indexed="64"/>
      </right>
      <top/>
      <bottom style="dashed">
        <color indexed="64"/>
      </bottom>
      <diagonal/>
    </border>
    <border>
      <left style="double">
        <color indexed="64"/>
      </left>
      <right style="medium">
        <color indexed="64"/>
      </right>
      <top/>
      <bottom style="double">
        <color indexed="64"/>
      </bottom>
      <diagonal/>
    </border>
    <border>
      <left style="medium">
        <color indexed="64"/>
      </left>
      <right style="mediumDashDotDot">
        <color indexed="64"/>
      </right>
      <top/>
      <bottom style="double">
        <color indexed="64"/>
      </bottom>
      <diagonal/>
    </border>
    <border>
      <left/>
      <right style="mediumDashDotDot">
        <color indexed="64"/>
      </right>
      <top/>
      <bottom style="double">
        <color indexed="64"/>
      </bottom>
      <diagonal/>
    </border>
    <border>
      <left style="double">
        <color indexed="64"/>
      </left>
      <right style="medium">
        <color indexed="64"/>
      </right>
      <top/>
      <bottom style="medium">
        <color indexed="64"/>
      </bottom>
      <diagonal/>
    </border>
    <border>
      <left style="medium">
        <color indexed="64"/>
      </left>
      <right style="mediumDashDotDot">
        <color indexed="64"/>
      </right>
      <top/>
      <bottom style="medium">
        <color indexed="64"/>
      </bottom>
      <diagonal/>
    </border>
    <border>
      <left/>
      <right style="mediumDashDotDot">
        <color indexed="64"/>
      </right>
      <top/>
      <bottom style="medium">
        <color indexed="64"/>
      </bottom>
      <diagonal/>
    </border>
    <border>
      <left style="medium">
        <color indexed="64"/>
      </left>
      <right style="mediumDashDotDot">
        <color indexed="64"/>
      </right>
      <top style="medium">
        <color indexed="64"/>
      </top>
      <bottom/>
      <diagonal/>
    </border>
    <border>
      <left/>
      <right/>
      <top style="thin">
        <color rgb="FF0000FF"/>
      </top>
      <bottom style="thin">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rgb="FF0000FF"/>
      </bottom>
      <diagonal/>
    </border>
    <border>
      <left/>
      <right/>
      <top style="thin">
        <color rgb="FF0000FF"/>
      </top>
      <bottom style="thin">
        <color rgb="FF0000FF"/>
      </bottom>
      <diagonal/>
    </border>
    <border>
      <left style="thin">
        <color auto="1"/>
      </left>
      <right style="thin">
        <color auto="1"/>
      </right>
      <top/>
      <bottom style="thin">
        <color rgb="FF0000FF"/>
      </bottom>
      <diagonal/>
    </border>
    <border>
      <left/>
      <right/>
      <top style="dotted">
        <color auto="1"/>
      </top>
      <bottom style="dotted">
        <color auto="1"/>
      </bottom>
      <diagonal/>
    </border>
    <border>
      <left/>
      <right style="thin">
        <color indexed="64"/>
      </right>
      <top/>
      <bottom style="hair">
        <color auto="1"/>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style="hair">
        <color indexed="64"/>
      </left>
      <right/>
      <top/>
      <bottom/>
      <diagonal/>
    </border>
    <border>
      <left/>
      <right style="thin">
        <color auto="1"/>
      </right>
      <top style="hair">
        <color auto="1"/>
      </top>
      <bottom style="hair">
        <color auto="1"/>
      </bottom>
      <diagonal/>
    </border>
    <border>
      <left/>
      <right style="thin">
        <color auto="1"/>
      </right>
      <top style="hair">
        <color auto="1"/>
      </top>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3743705557422"/>
      </top>
      <bottom style="thin">
        <color theme="0" tint="-0.14996795556505021"/>
      </bottom>
      <diagonal/>
    </border>
    <border>
      <left style="mediumDashDotDot">
        <color indexed="64"/>
      </left>
      <right style="thin">
        <color theme="0" tint="-0.14996795556505021"/>
      </right>
      <top style="thin">
        <color indexed="64"/>
      </top>
      <bottom style="thin">
        <color theme="0" tint="-0.14996795556505021"/>
      </bottom>
      <diagonal/>
    </border>
    <border>
      <left style="thin">
        <color theme="0" tint="-0.14996795556505021"/>
      </left>
      <right style="double">
        <color indexed="64"/>
      </right>
      <top style="thin">
        <color indexed="64"/>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auto="1"/>
      </bottom>
      <diagonal/>
    </border>
    <border>
      <left style="thin">
        <color theme="0" tint="-0.14996795556505021"/>
      </left>
      <right style="thin">
        <color theme="0" tint="-0.14996795556505021"/>
      </right>
      <top style="dotted">
        <color auto="1"/>
      </top>
      <bottom style="dotted">
        <color auto="1"/>
      </bottom>
      <diagonal/>
    </border>
    <border>
      <left style="thin">
        <color theme="0" tint="-0.14996795556505021"/>
      </left>
      <right/>
      <top/>
      <bottom style="thin">
        <color theme="0" tint="-0.14996795556505021"/>
      </bottom>
      <diagonal/>
    </border>
  </borders>
  <cellStyleXfs count="6">
    <xf numFmtId="0" fontId="0" fillId="0" borderId="0"/>
    <xf numFmtId="9" fontId="1"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44" fontId="1" fillId="0" borderId="0" applyFont="0" applyFill="0" applyBorder="0" applyAlignment="0" applyProtection="0"/>
  </cellStyleXfs>
  <cellXfs count="496">
    <xf numFmtId="0" fontId="0" fillId="0" borderId="0" xfId="0"/>
    <xf numFmtId="0" fontId="0" fillId="0" borderId="4" xfId="0" applyBorder="1"/>
    <xf numFmtId="0" fontId="0" fillId="0" borderId="6" xfId="0" applyBorder="1"/>
    <xf numFmtId="0" fontId="0" fillId="0" borderId="1" xfId="0" applyBorder="1"/>
    <xf numFmtId="0" fontId="2" fillId="0" borderId="0" xfId="0" applyFont="1"/>
    <xf numFmtId="9" fontId="0" fillId="0" borderId="0" xfId="1" applyFont="1" applyBorder="1" applyAlignment="1">
      <alignment horizontal="center" vertical="center"/>
    </xf>
    <xf numFmtId="9" fontId="0" fillId="0" borderId="6" xfId="1" applyFont="1" applyBorder="1" applyAlignment="1">
      <alignment horizontal="center" vertical="center"/>
    </xf>
    <xf numFmtId="9" fontId="0" fillId="0" borderId="1" xfId="1" applyFont="1" applyBorder="1" applyAlignment="1">
      <alignment horizontal="center" vertical="center"/>
    </xf>
    <xf numFmtId="6" fontId="0" fillId="0" borderId="1" xfId="0" applyNumberFormat="1" applyBorder="1" applyAlignment="1">
      <alignment horizontal="center" vertical="center"/>
    </xf>
    <xf numFmtId="6" fontId="0" fillId="0" borderId="10" xfId="0" applyNumberFormat="1" applyBorder="1" applyAlignment="1">
      <alignment horizontal="center" vertical="center"/>
    </xf>
    <xf numFmtId="9" fontId="0" fillId="0" borderId="10" xfId="1" applyFont="1" applyBorder="1" applyAlignment="1">
      <alignment horizontal="center" vertical="center"/>
    </xf>
    <xf numFmtId="0" fontId="0" fillId="0" borderId="11" xfId="0" applyBorder="1"/>
    <xf numFmtId="0" fontId="0" fillId="0" borderId="12" xfId="0" applyBorder="1"/>
    <xf numFmtId="0" fontId="2" fillId="0" borderId="0" xfId="0" applyFont="1" applyAlignment="1">
      <alignment horizontal="center"/>
    </xf>
    <xf numFmtId="0" fontId="0" fillId="0" borderId="13" xfId="0" applyBorder="1" applyAlignment="1">
      <alignment horizontal="left"/>
    </xf>
    <xf numFmtId="0" fontId="0" fillId="0" borderId="14" xfId="0" applyBorder="1" applyAlignment="1">
      <alignment horizontal="center"/>
    </xf>
    <xf numFmtId="0" fontId="0" fillId="0" borderId="15" xfId="0" applyBorder="1" applyAlignment="1">
      <alignment horizontal="center"/>
    </xf>
    <xf numFmtId="0" fontId="0" fillId="0" borderId="14" xfId="0" applyBorder="1"/>
    <xf numFmtId="0" fontId="0" fillId="0" borderId="15" xfId="0" applyBorder="1"/>
    <xf numFmtId="6" fontId="0" fillId="0" borderId="6" xfId="0" applyNumberFormat="1" applyBorder="1" applyAlignment="1">
      <alignment horizontal="center" vertical="center"/>
    </xf>
    <xf numFmtId="6" fontId="0" fillId="0" borderId="0" xfId="0" applyNumberFormat="1" applyAlignment="1">
      <alignment horizontal="center" vertical="center"/>
    </xf>
    <xf numFmtId="6" fontId="0" fillId="0" borderId="8" xfId="0" applyNumberFormat="1" applyBorder="1" applyAlignment="1">
      <alignment horizontal="center" vertical="center"/>
    </xf>
    <xf numFmtId="0" fontId="0" fillId="0" borderId="0" xfId="0" applyAlignment="1">
      <alignment vertical="center"/>
    </xf>
    <xf numFmtId="0" fontId="0" fillId="0" borderId="6" xfId="0" applyBorder="1" applyAlignment="1">
      <alignment vertical="center"/>
    </xf>
    <xf numFmtId="0" fontId="0" fillId="0" borderId="8" xfId="0" applyBorder="1" applyAlignment="1">
      <alignment vertical="center"/>
    </xf>
    <xf numFmtId="0" fontId="0" fillId="0" borderId="1" xfId="0" applyBorder="1" applyAlignment="1">
      <alignment vertical="center"/>
    </xf>
    <xf numFmtId="0" fontId="4" fillId="4" borderId="17" xfId="0" applyFont="1" applyFill="1" applyBorder="1" applyAlignment="1" applyProtection="1">
      <alignment horizontal="center" vertical="center"/>
      <protection locked="0"/>
    </xf>
    <xf numFmtId="0" fontId="0" fillId="0" borderId="16" xfId="0" applyBorder="1" applyAlignment="1">
      <alignment vertical="center"/>
    </xf>
    <xf numFmtId="10" fontId="0" fillId="0" borderId="6" xfId="1" applyNumberFormat="1" applyFont="1" applyBorder="1" applyAlignment="1">
      <alignment horizontal="center" vertical="center"/>
    </xf>
    <xf numFmtId="10" fontId="0" fillId="0" borderId="0" xfId="1" applyNumberFormat="1" applyFont="1" applyBorder="1" applyAlignment="1">
      <alignment horizontal="center" vertical="center"/>
    </xf>
    <xf numFmtId="10" fontId="0" fillId="0" borderId="8" xfId="1" applyNumberFormat="1" applyFont="1" applyBorder="1" applyAlignment="1">
      <alignment horizontal="center" vertical="center"/>
    </xf>
    <xf numFmtId="10" fontId="0" fillId="0" borderId="1" xfId="1" applyNumberFormat="1" applyFont="1" applyBorder="1" applyAlignment="1">
      <alignment horizontal="center" vertical="center"/>
    </xf>
    <xf numFmtId="0" fontId="0" fillId="3" borderId="0" xfId="0" applyFill="1" applyAlignment="1">
      <alignment vertical="center"/>
    </xf>
    <xf numFmtId="0" fontId="0" fillId="3" borderId="1" xfId="0" applyFill="1" applyBorder="1" applyAlignment="1">
      <alignment vertical="center"/>
    </xf>
    <xf numFmtId="6" fontId="0" fillId="3" borderId="0" xfId="0" applyNumberFormat="1" applyFill="1" applyAlignment="1">
      <alignment horizontal="center" vertical="center"/>
    </xf>
    <xf numFmtId="6" fontId="0" fillId="3" borderId="1" xfId="0" applyNumberFormat="1" applyFill="1" applyBorder="1" applyAlignment="1">
      <alignment horizontal="center" vertical="center"/>
    </xf>
    <xf numFmtId="10" fontId="0" fillId="3" borderId="0" xfId="1" applyNumberFormat="1" applyFont="1" applyFill="1" applyBorder="1" applyAlignment="1">
      <alignment horizontal="center" vertical="center"/>
    </xf>
    <xf numFmtId="10" fontId="0" fillId="3" borderId="1" xfId="1" applyNumberFormat="1" applyFont="1" applyFill="1" applyBorder="1" applyAlignment="1">
      <alignment horizontal="center" vertical="center"/>
    </xf>
    <xf numFmtId="0" fontId="0" fillId="3" borderId="6" xfId="0" applyFill="1" applyBorder="1"/>
    <xf numFmtId="0" fontId="0" fillId="3" borderId="0" xfId="0" applyFill="1"/>
    <xf numFmtId="0" fontId="0" fillId="3" borderId="8" xfId="0" applyFill="1" applyBorder="1"/>
    <xf numFmtId="0" fontId="0" fillId="3" borderId="1" xfId="0" applyFill="1" applyBorder="1"/>
    <xf numFmtId="165" fontId="0" fillId="0" borderId="4" xfId="0" applyNumberFormat="1" applyBorder="1" applyAlignment="1">
      <alignment horizontal="center" vertical="center"/>
    </xf>
    <xf numFmtId="165" fontId="0" fillId="0" borderId="5" xfId="0" applyNumberFormat="1" applyBorder="1" applyAlignment="1">
      <alignment horizontal="center" vertical="center"/>
    </xf>
    <xf numFmtId="165" fontId="0" fillId="0" borderId="7" xfId="0" applyNumberFormat="1" applyBorder="1" applyAlignment="1">
      <alignment horizontal="center" vertical="center"/>
    </xf>
    <xf numFmtId="165" fontId="0" fillId="3" borderId="7" xfId="0" applyNumberFormat="1" applyFill="1" applyBorder="1" applyAlignment="1">
      <alignment horizontal="center" vertical="center"/>
    </xf>
    <xf numFmtId="165" fontId="0" fillId="3" borderId="0" xfId="0" applyNumberFormat="1" applyFill="1" applyAlignment="1">
      <alignment horizontal="center" vertical="center"/>
    </xf>
    <xf numFmtId="165" fontId="0" fillId="3" borderId="1" xfId="0" applyNumberFormat="1" applyFill="1" applyBorder="1" applyAlignment="1">
      <alignment horizontal="center" vertical="center"/>
    </xf>
    <xf numFmtId="165" fontId="0" fillId="0" borderId="1" xfId="0" applyNumberFormat="1" applyBorder="1" applyAlignment="1">
      <alignment horizontal="center" vertical="center"/>
    </xf>
    <xf numFmtId="165" fontId="0" fillId="3" borderId="9" xfId="0" applyNumberFormat="1" applyFill="1" applyBorder="1" applyAlignment="1">
      <alignment horizontal="center" vertical="center"/>
    </xf>
    <xf numFmtId="0" fontId="0" fillId="0" borderId="0" xfId="0" applyAlignment="1">
      <alignment horizontal="center" vertical="center"/>
    </xf>
    <xf numFmtId="0" fontId="0" fillId="0" borderId="7" xfId="0"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0" xfId="0" applyFill="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0" borderId="1" xfId="0" applyBorder="1" applyAlignment="1">
      <alignment horizontal="center" vertical="center"/>
    </xf>
    <xf numFmtId="0" fontId="0" fillId="3" borderId="9" xfId="0" applyFill="1" applyBorder="1" applyAlignment="1">
      <alignment horizontal="center" vertical="center"/>
    </xf>
    <xf numFmtId="165" fontId="0" fillId="0" borderId="0" xfId="0" applyNumberFormat="1" applyAlignment="1">
      <alignment horizontal="center" vertical="center"/>
    </xf>
    <xf numFmtId="0" fontId="0" fillId="0" borderId="13" xfId="0" applyBorder="1" applyAlignment="1">
      <alignment horizontal="center"/>
    </xf>
    <xf numFmtId="0" fontId="2" fillId="3" borderId="6" xfId="0" applyFont="1" applyFill="1" applyBorder="1" applyAlignment="1">
      <alignment horizontal="center" vertical="center" textRotation="90"/>
    </xf>
    <xf numFmtId="0" fontId="2" fillId="3" borderId="0" xfId="0" applyFont="1" applyFill="1" applyAlignment="1">
      <alignment horizontal="center" vertical="center" textRotation="90"/>
    </xf>
    <xf numFmtId="0" fontId="2" fillId="3" borderId="8" xfId="0" applyFont="1" applyFill="1" applyBorder="1" applyAlignment="1">
      <alignment horizontal="center" vertical="center" textRotation="90"/>
    </xf>
    <xf numFmtId="0" fontId="2" fillId="3" borderId="1" xfId="0" applyFont="1" applyFill="1" applyBorder="1" applyAlignment="1">
      <alignment horizontal="center" vertical="center" textRotation="90"/>
    </xf>
    <xf numFmtId="0" fontId="5" fillId="0" borderId="0" xfId="0" applyFont="1"/>
    <xf numFmtId="0" fontId="6" fillId="0" borderId="0" xfId="0" applyFont="1" applyAlignment="1">
      <alignment horizontal="center"/>
    </xf>
    <xf numFmtId="0" fontId="2" fillId="0" borderId="1" xfId="0" applyFont="1" applyBorder="1" applyAlignment="1">
      <alignment horizontal="center" vertical="center"/>
    </xf>
    <xf numFmtId="0" fontId="2" fillId="6" borderId="4" xfId="0" applyFont="1" applyFill="1" applyBorder="1" applyAlignment="1">
      <alignment horizontal="center"/>
    </xf>
    <xf numFmtId="0" fontId="2" fillId="6" borderId="3" xfId="0" applyFont="1" applyFill="1" applyBorder="1" applyAlignment="1">
      <alignment horizontal="center"/>
    </xf>
    <xf numFmtId="10" fontId="0" fillId="0" borderId="0" xfId="1" applyNumberFormat="1" applyFont="1" applyFill="1" applyBorder="1" applyAlignment="1">
      <alignment horizontal="center" vertical="center"/>
    </xf>
    <xf numFmtId="10" fontId="0" fillId="0" borderId="1" xfId="1" applyNumberFormat="1" applyFont="1" applyFill="1" applyBorder="1" applyAlignment="1">
      <alignment horizontal="center" vertical="center"/>
    </xf>
    <xf numFmtId="0" fontId="3" fillId="0" borderId="0" xfId="0" applyFont="1"/>
    <xf numFmtId="0" fontId="0" fillId="7" borderId="0" xfId="0" applyFill="1"/>
    <xf numFmtId="0" fontId="0" fillId="5" borderId="0" xfId="0" applyFill="1"/>
    <xf numFmtId="9" fontId="0" fillId="0" borderId="0" xfId="0" applyNumberFormat="1"/>
    <xf numFmtId="8" fontId="0" fillId="0" borderId="0" xfId="0" applyNumberFormat="1"/>
    <xf numFmtId="0" fontId="11" fillId="0" borderId="0" xfId="2" applyFont="1" applyAlignment="1">
      <alignment horizontal="left" vertical="top" wrapText="1"/>
    </xf>
    <xf numFmtId="0" fontId="10" fillId="0" borderId="0" xfId="2"/>
    <xf numFmtId="40" fontId="10" fillId="0" borderId="0" xfId="2" applyNumberFormat="1"/>
    <xf numFmtId="0" fontId="15" fillId="0" borderId="23" xfId="2" applyFont="1" applyBorder="1" applyAlignment="1">
      <alignment wrapText="1"/>
    </xf>
    <xf numFmtId="0" fontId="15" fillId="0" borderId="0" xfId="2" applyFont="1" applyAlignment="1">
      <alignment horizontal="right"/>
    </xf>
    <xf numFmtId="0" fontId="10" fillId="0" borderId="0" xfId="2" applyAlignment="1">
      <alignment horizontal="right"/>
    </xf>
    <xf numFmtId="38" fontId="10" fillId="0" borderId="0" xfId="2" applyNumberFormat="1" applyAlignment="1">
      <alignment horizontal="right"/>
    </xf>
    <xf numFmtId="10" fontId="11" fillId="0" borderId="0" xfId="3" applyNumberFormat="1" applyFont="1"/>
    <xf numFmtId="0" fontId="17" fillId="0" borderId="0" xfId="2" applyFont="1" applyAlignment="1">
      <alignment horizontal="center"/>
    </xf>
    <xf numFmtId="8" fontId="16" fillId="0" borderId="0" xfId="2" applyNumberFormat="1" applyFont="1"/>
    <xf numFmtId="0" fontId="10" fillId="0" borderId="0" xfId="2" quotePrefix="1"/>
    <xf numFmtId="10" fontId="0" fillId="0" borderId="0" xfId="3" applyNumberFormat="1" applyFont="1" applyAlignment="1">
      <alignment horizontal="center"/>
    </xf>
    <xf numFmtId="8" fontId="10" fillId="0" borderId="0" xfId="2" applyNumberFormat="1"/>
    <xf numFmtId="0" fontId="17" fillId="4" borderId="18" xfId="2" applyFont="1" applyFill="1" applyBorder="1" applyAlignment="1" applyProtection="1">
      <alignment horizontal="center"/>
      <protection locked="0"/>
    </xf>
    <xf numFmtId="0" fontId="10" fillId="0" borderId="10" xfId="2" applyBorder="1"/>
    <xf numFmtId="0" fontId="10" fillId="0" borderId="19" xfId="2" applyBorder="1"/>
    <xf numFmtId="0" fontId="10" fillId="0" borderId="24" xfId="2" applyBorder="1" applyAlignment="1">
      <alignment horizontal="right"/>
    </xf>
    <xf numFmtId="0" fontId="10" fillId="0" borderId="1" xfId="2" applyBorder="1" applyAlignment="1">
      <alignment horizontal="right"/>
    </xf>
    <xf numFmtId="0" fontId="11" fillId="0" borderId="1" xfId="2" applyFont="1" applyBorder="1" applyAlignment="1">
      <alignment horizontal="left"/>
    </xf>
    <xf numFmtId="6" fontId="10" fillId="8" borderId="0" xfId="2" applyNumberFormat="1" applyFill="1"/>
    <xf numFmtId="0" fontId="13" fillId="0" borderId="31" xfId="2" quotePrefix="1" applyFont="1" applyBorder="1" applyAlignment="1">
      <alignment horizontal="center"/>
    </xf>
    <xf numFmtId="0" fontId="13" fillId="0" borderId="32" xfId="2" quotePrefix="1" applyFont="1" applyBorder="1" applyAlignment="1">
      <alignment horizontal="center"/>
    </xf>
    <xf numFmtId="0" fontId="13" fillId="0" borderId="33" xfId="2" applyFont="1" applyBorder="1" applyAlignment="1">
      <alignment horizontal="center"/>
    </xf>
    <xf numFmtId="10" fontId="10" fillId="0" borderId="0" xfId="2" applyNumberFormat="1" applyAlignment="1">
      <alignment horizontal="center"/>
    </xf>
    <xf numFmtId="8" fontId="16" fillId="0" borderId="35" xfId="2" applyNumberFormat="1" applyFont="1" applyBorder="1" applyAlignment="1">
      <alignment horizontal="right" vertical="center"/>
    </xf>
    <xf numFmtId="8" fontId="15" fillId="0" borderId="36" xfId="2" applyNumberFormat="1" applyFont="1" applyBorder="1" applyAlignment="1">
      <alignment horizontal="right" vertical="center"/>
    </xf>
    <xf numFmtId="8" fontId="10" fillId="0" borderId="37" xfId="2" applyNumberFormat="1" applyBorder="1" applyAlignment="1">
      <alignment horizontal="right" vertical="center"/>
    </xf>
    <xf numFmtId="8" fontId="10" fillId="0" borderId="35" xfId="2" applyNumberFormat="1" applyBorder="1" applyAlignment="1">
      <alignment horizontal="right" vertical="center"/>
    </xf>
    <xf numFmtId="8" fontId="10" fillId="0" borderId="0" xfId="2" applyNumberFormat="1" applyAlignment="1">
      <alignment horizontal="right" vertical="center"/>
    </xf>
    <xf numFmtId="8" fontId="10" fillId="0" borderId="41" xfId="2" applyNumberFormat="1" applyBorder="1" applyAlignment="1">
      <alignment horizontal="right" vertical="center"/>
    </xf>
    <xf numFmtId="8" fontId="10" fillId="0" borderId="42" xfId="2" applyNumberFormat="1" applyBorder="1" applyAlignment="1">
      <alignment horizontal="right" vertical="center"/>
    </xf>
    <xf numFmtId="8" fontId="15" fillId="0" borderId="43" xfId="2" applyNumberFormat="1" applyFont="1" applyBorder="1" applyAlignment="1">
      <alignment horizontal="right" vertical="center"/>
    </xf>
    <xf numFmtId="8" fontId="10" fillId="0" borderId="44" xfId="2" applyNumberFormat="1" applyBorder="1" applyAlignment="1">
      <alignment horizontal="right" vertical="center"/>
    </xf>
    <xf numFmtId="0" fontId="22" fillId="0" borderId="0" xfId="2" applyFont="1" applyAlignment="1">
      <alignment horizontal="center"/>
    </xf>
    <xf numFmtId="8" fontId="10" fillId="0" borderId="36" xfId="2" applyNumberFormat="1" applyBorder="1" applyAlignment="1">
      <alignment horizontal="right" vertical="center"/>
    </xf>
    <xf numFmtId="0" fontId="10" fillId="0" borderId="37" xfId="2" applyBorder="1" applyAlignment="1">
      <alignment horizontal="right" vertical="center"/>
    </xf>
    <xf numFmtId="0" fontId="24" fillId="0" borderId="0" xfId="2" applyFont="1" applyAlignment="1">
      <alignment horizontal="right"/>
    </xf>
    <xf numFmtId="0" fontId="10" fillId="0" borderId="11" xfId="2" applyBorder="1" applyAlignment="1">
      <alignment horizontal="right"/>
    </xf>
    <xf numFmtId="0" fontId="10" fillId="0" borderId="11" xfId="2" applyBorder="1"/>
    <xf numFmtId="0" fontId="25" fillId="0" borderId="0" xfId="2" applyFont="1" applyAlignment="1">
      <alignment horizontal="center"/>
    </xf>
    <xf numFmtId="0" fontId="16" fillId="0" borderId="0" xfId="2" applyFont="1"/>
    <xf numFmtId="0" fontId="11" fillId="0" borderId="0" xfId="3" applyNumberFormat="1" applyFont="1" applyAlignment="1">
      <alignment horizontal="center"/>
    </xf>
    <xf numFmtId="8" fontId="10" fillId="0" borderId="51" xfId="2" applyNumberFormat="1" applyBorder="1" applyAlignment="1">
      <alignment horizontal="right" vertical="center"/>
    </xf>
    <xf numFmtId="8" fontId="10" fillId="0" borderId="52" xfId="2" applyNumberFormat="1" applyBorder="1" applyAlignment="1">
      <alignment horizontal="right" vertical="center"/>
    </xf>
    <xf numFmtId="8" fontId="15" fillId="0" borderId="53" xfId="2" applyNumberFormat="1" applyFont="1" applyBorder="1" applyAlignment="1">
      <alignment horizontal="right" vertical="center"/>
    </xf>
    <xf numFmtId="8" fontId="10" fillId="0" borderId="54" xfId="2" applyNumberFormat="1" applyBorder="1" applyAlignment="1">
      <alignment horizontal="right" vertical="center"/>
    </xf>
    <xf numFmtId="8" fontId="13" fillId="0" borderId="0" xfId="2" applyNumberFormat="1" applyFont="1"/>
    <xf numFmtId="8" fontId="10" fillId="0" borderId="56" xfId="2" applyNumberFormat="1" applyBorder="1" applyAlignment="1">
      <alignment horizontal="right" vertical="center"/>
    </xf>
    <xf numFmtId="8" fontId="10" fillId="0" borderId="25" xfId="2" applyNumberFormat="1" applyBorder="1" applyAlignment="1">
      <alignment horizontal="right" vertical="center"/>
    </xf>
    <xf numFmtId="8" fontId="15" fillId="0" borderId="57" xfId="2" applyNumberFormat="1" applyFont="1" applyBorder="1" applyAlignment="1">
      <alignment horizontal="right" vertical="center"/>
    </xf>
    <xf numFmtId="8" fontId="10" fillId="0" borderId="58" xfId="2" applyNumberFormat="1" applyBorder="1" applyAlignment="1">
      <alignment horizontal="right" vertical="center"/>
    </xf>
    <xf numFmtId="8" fontId="10" fillId="0" borderId="62" xfId="2" applyNumberFormat="1" applyBorder="1"/>
    <xf numFmtId="8" fontId="10" fillId="0" borderId="63" xfId="2" applyNumberFormat="1" applyBorder="1"/>
    <xf numFmtId="0" fontId="10" fillId="0" borderId="52" xfId="2" applyBorder="1" applyAlignment="1">
      <alignment horizontal="right"/>
    </xf>
    <xf numFmtId="6" fontId="10" fillId="0" borderId="0" xfId="2" applyNumberFormat="1"/>
    <xf numFmtId="0" fontId="14" fillId="0" borderId="0" xfId="2" applyFont="1" applyAlignment="1">
      <alignment horizontal="right"/>
    </xf>
    <xf numFmtId="0" fontId="26" fillId="0" borderId="0" xfId="2" applyFont="1" applyAlignment="1">
      <alignment horizontal="right"/>
    </xf>
    <xf numFmtId="6" fontId="10" fillId="0" borderId="0" xfId="2" applyNumberFormat="1" applyAlignment="1">
      <alignment horizontal="center"/>
    </xf>
    <xf numFmtId="0" fontId="10" fillId="0" borderId="0" xfId="2" applyAlignment="1">
      <alignment horizontal="center"/>
    </xf>
    <xf numFmtId="0" fontId="13" fillId="0" borderId="49" xfId="2" applyFont="1" applyBorder="1"/>
    <xf numFmtId="0" fontId="13" fillId="0" borderId="0" xfId="2" applyFont="1"/>
    <xf numFmtId="0" fontId="4" fillId="0" borderId="0" xfId="2" applyFont="1"/>
    <xf numFmtId="0" fontId="14" fillId="0" borderId="4" xfId="2" applyFont="1" applyBorder="1" applyAlignment="1">
      <alignment horizontal="center"/>
    </xf>
    <xf numFmtId="0" fontId="10" fillId="0" borderId="4" xfId="2" applyBorder="1"/>
    <xf numFmtId="0" fontId="16" fillId="11" borderId="0" xfId="2" applyFont="1" applyFill="1" applyAlignment="1">
      <alignment horizontal="right"/>
    </xf>
    <xf numFmtId="38" fontId="16" fillId="11" borderId="0" xfId="2" applyNumberFormat="1" applyFont="1" applyFill="1"/>
    <xf numFmtId="8" fontId="10" fillId="11" borderId="0" xfId="2" applyNumberFormat="1" applyFill="1"/>
    <xf numFmtId="0" fontId="27" fillId="0" borderId="24" xfId="2" applyFont="1" applyBorder="1" applyAlignment="1">
      <alignment horizontal="center"/>
    </xf>
    <xf numFmtId="0" fontId="27" fillId="0" borderId="0" xfId="2" applyFont="1" applyAlignment="1">
      <alignment horizontal="center"/>
    </xf>
    <xf numFmtId="8" fontId="10" fillId="0" borderId="0" xfId="2" quotePrefix="1" applyNumberFormat="1"/>
    <xf numFmtId="0" fontId="10" fillId="0" borderId="71" xfId="2" applyBorder="1" applyAlignment="1">
      <alignment horizontal="center"/>
    </xf>
    <xf numFmtId="0" fontId="10" fillId="0" borderId="74" xfId="2" applyBorder="1" applyAlignment="1">
      <alignment horizontal="center"/>
    </xf>
    <xf numFmtId="0" fontId="13" fillId="0" borderId="75" xfId="2" applyFont="1" applyBorder="1" applyAlignment="1">
      <alignment horizontal="center"/>
    </xf>
    <xf numFmtId="0" fontId="13" fillId="0" borderId="76" xfId="2" applyFont="1" applyBorder="1" applyAlignment="1">
      <alignment horizontal="center"/>
    </xf>
    <xf numFmtId="8" fontId="10" fillId="0" borderId="77" xfId="2" applyNumberFormat="1" applyBorder="1" applyAlignment="1">
      <alignment vertical="center"/>
    </xf>
    <xf numFmtId="8" fontId="10" fillId="0" borderId="78" xfId="2" applyNumberFormat="1" applyBorder="1" applyAlignment="1">
      <alignment vertical="center"/>
    </xf>
    <xf numFmtId="0" fontId="10" fillId="0" borderId="35" xfId="2" applyBorder="1"/>
    <xf numFmtId="0" fontId="10" fillId="0" borderId="79" xfId="2" applyBorder="1"/>
    <xf numFmtId="8" fontId="10" fillId="0" borderId="80" xfId="2" applyNumberFormat="1" applyBorder="1" applyAlignment="1">
      <alignment horizontal="right" vertical="center"/>
    </xf>
    <xf numFmtId="8" fontId="10" fillId="0" borderId="81" xfId="2" applyNumberFormat="1" applyBorder="1" applyAlignment="1">
      <alignment horizontal="right" vertical="center"/>
    </xf>
    <xf numFmtId="8" fontId="10" fillId="0" borderId="82" xfId="2" applyNumberFormat="1" applyBorder="1" applyAlignment="1">
      <alignment horizontal="right" vertical="center"/>
    </xf>
    <xf numFmtId="8" fontId="10" fillId="0" borderId="35" xfId="2" applyNumberFormat="1" applyBorder="1"/>
    <xf numFmtId="8" fontId="10" fillId="0" borderId="50" xfId="2" applyNumberFormat="1" applyBorder="1"/>
    <xf numFmtId="8" fontId="10" fillId="0" borderId="77" xfId="2" applyNumberFormat="1" applyBorder="1"/>
    <xf numFmtId="8" fontId="10" fillId="0" borderId="79" xfId="2" applyNumberFormat="1" applyBorder="1"/>
    <xf numFmtId="0" fontId="10" fillId="0" borderId="50" xfId="2" applyBorder="1"/>
    <xf numFmtId="0" fontId="10" fillId="0" borderId="77" xfId="2" applyBorder="1"/>
    <xf numFmtId="8" fontId="10" fillId="0" borderId="77" xfId="2" applyNumberFormat="1" applyBorder="1" applyAlignment="1">
      <alignment horizontal="right" vertical="center"/>
    </xf>
    <xf numFmtId="8" fontId="10" fillId="0" borderId="79" xfId="2" applyNumberFormat="1" applyBorder="1" applyAlignment="1">
      <alignment horizontal="right" vertical="center"/>
    </xf>
    <xf numFmtId="0" fontId="10" fillId="0" borderId="68" xfId="2" applyBorder="1"/>
    <xf numFmtId="8" fontId="10" fillId="0" borderId="85" xfId="2" applyNumberFormat="1" applyBorder="1"/>
    <xf numFmtId="8" fontId="10" fillId="0" borderId="56" xfId="2" applyNumberFormat="1" applyBorder="1"/>
    <xf numFmtId="8" fontId="10" fillId="0" borderId="86" xfId="2" applyNumberFormat="1" applyBorder="1"/>
    <xf numFmtId="8" fontId="10" fillId="0" borderId="87" xfId="2" applyNumberFormat="1" applyBorder="1"/>
    <xf numFmtId="8" fontId="10" fillId="0" borderId="88" xfId="2" applyNumberFormat="1" applyBorder="1"/>
    <xf numFmtId="8" fontId="10" fillId="0" borderId="66" xfId="2" applyNumberFormat="1" applyBorder="1"/>
    <xf numFmtId="0" fontId="10" fillId="0" borderId="88" xfId="2" applyBorder="1"/>
    <xf numFmtId="167" fontId="0" fillId="0" borderId="0" xfId="3" applyNumberFormat="1" applyFont="1" applyAlignment="1">
      <alignment horizontal="center"/>
    </xf>
    <xf numFmtId="164" fontId="0" fillId="0" borderId="0" xfId="0" applyNumberFormat="1" applyAlignment="1">
      <alignment horizontal="center"/>
    </xf>
    <xf numFmtId="8" fontId="0" fillId="0" borderId="0" xfId="0" applyNumberFormat="1" applyAlignment="1">
      <alignment horizontal="center" vertical="center"/>
    </xf>
    <xf numFmtId="0" fontId="2" fillId="0" borderId="0" xfId="0" applyFont="1" applyAlignment="1">
      <alignment horizontal="right"/>
    </xf>
    <xf numFmtId="10" fontId="0" fillId="0" borderId="0" xfId="1" applyNumberFormat="1" applyFont="1"/>
    <xf numFmtId="8" fontId="2" fillId="0" borderId="91" xfId="0" applyNumberFormat="1" applyFont="1" applyBorder="1" applyAlignment="1">
      <alignment horizontal="center" vertical="center"/>
    </xf>
    <xf numFmtId="0" fontId="18" fillId="0" borderId="0" xfId="2" applyFont="1" applyAlignment="1">
      <alignment horizontal="center" vertical="center" wrapText="1"/>
    </xf>
    <xf numFmtId="6" fontId="16" fillId="11" borderId="0" xfId="2" applyNumberFormat="1" applyFont="1" applyFill="1" applyAlignment="1">
      <alignment horizontal="center" wrapText="1"/>
    </xf>
    <xf numFmtId="0" fontId="2" fillId="0" borderId="1" xfId="0" applyFont="1" applyBorder="1" applyAlignment="1">
      <alignment horizontal="center"/>
    </xf>
    <xf numFmtId="0" fontId="28" fillId="6" borderId="4" xfId="0" applyFont="1" applyFill="1" applyBorder="1" applyAlignment="1">
      <alignment horizontal="center"/>
    </xf>
    <xf numFmtId="0" fontId="28" fillId="6" borderId="3" xfId="0" applyFont="1" applyFill="1" applyBorder="1" applyAlignment="1">
      <alignment horizontal="center"/>
    </xf>
    <xf numFmtId="0" fontId="30" fillId="0" borderId="0" xfId="0" applyFont="1"/>
    <xf numFmtId="0" fontId="0" fillId="0" borderId="0" xfId="0" applyAlignment="1">
      <alignment horizontal="center"/>
    </xf>
    <xf numFmtId="0" fontId="2" fillId="5" borderId="4" xfId="0" applyFont="1" applyFill="1" applyBorder="1" applyAlignment="1">
      <alignment horizontal="center"/>
    </xf>
    <xf numFmtId="0" fontId="3" fillId="2" borderId="2" xfId="0" applyFont="1" applyFill="1" applyBorder="1" applyAlignment="1" applyProtection="1">
      <alignment horizontal="center" vertical="center"/>
      <protection locked="0"/>
    </xf>
    <xf numFmtId="0" fontId="3" fillId="2" borderId="90" xfId="0" applyFont="1" applyFill="1" applyBorder="1" applyAlignment="1" applyProtection="1">
      <alignment horizontal="center" vertical="center"/>
      <protection locked="0"/>
    </xf>
    <xf numFmtId="0" fontId="0" fillId="3" borderId="11" xfId="0" applyFill="1" applyBorder="1" applyAlignment="1">
      <alignment horizontal="center" vertical="center"/>
    </xf>
    <xf numFmtId="0" fontId="10" fillId="0" borderId="0" xfId="2" applyAlignment="1">
      <alignment horizontal="right" vertical="center"/>
    </xf>
    <xf numFmtId="0" fontId="15" fillId="0" borderId="0" xfId="2" applyFont="1" applyAlignment="1">
      <alignment horizontal="right" vertical="center"/>
    </xf>
    <xf numFmtId="0" fontId="24" fillId="0" borderId="0" xfId="2" applyFont="1" applyAlignment="1">
      <alignment horizontal="right" vertical="center"/>
    </xf>
    <xf numFmtId="0" fontId="10" fillId="0" borderId="11" xfId="2" applyBorder="1" applyAlignment="1">
      <alignment horizontal="right" vertical="center"/>
    </xf>
    <xf numFmtId="0" fontId="10" fillId="0" borderId="52" xfId="2" applyBorder="1" applyAlignment="1">
      <alignment horizontal="right" vertical="center"/>
    </xf>
    <xf numFmtId="0" fontId="13" fillId="0" borderId="0" xfId="2" applyFont="1" applyAlignment="1">
      <alignment horizontal="right" vertical="center"/>
    </xf>
    <xf numFmtId="0" fontId="14" fillId="0" borderId="0" xfId="2" applyFont="1" applyAlignment="1">
      <alignment horizontal="right" vertical="center"/>
    </xf>
    <xf numFmtId="0" fontId="26" fillId="0" borderId="0" xfId="2" applyFont="1" applyAlignment="1">
      <alignment horizontal="right" vertical="center"/>
    </xf>
    <xf numFmtId="0" fontId="12" fillId="0" borderId="0" xfId="2" applyFont="1" applyAlignment="1">
      <alignment horizontal="right" vertical="center"/>
    </xf>
    <xf numFmtId="0" fontId="10" fillId="0" borderId="0" xfId="2" applyAlignment="1">
      <alignment vertical="center"/>
    </xf>
    <xf numFmtId="6" fontId="10" fillId="8" borderId="0" xfId="2" applyNumberFormat="1" applyFill="1" applyAlignment="1">
      <alignment vertical="center"/>
    </xf>
    <xf numFmtId="0" fontId="20" fillId="0" borderId="0" xfId="2" applyFont="1" applyAlignment="1">
      <alignment vertical="center"/>
    </xf>
    <xf numFmtId="8" fontId="10" fillId="0" borderId="0" xfId="2" applyNumberFormat="1" applyAlignment="1">
      <alignment vertical="center"/>
    </xf>
    <xf numFmtId="8" fontId="16" fillId="0" borderId="0" xfId="2" applyNumberFormat="1" applyFont="1" applyAlignment="1">
      <alignment vertical="center"/>
    </xf>
    <xf numFmtId="0" fontId="22" fillId="0" borderId="0" xfId="2" applyFont="1" applyAlignment="1">
      <alignment horizontal="center" vertical="center"/>
    </xf>
    <xf numFmtId="10" fontId="16" fillId="0" borderId="0" xfId="2" applyNumberFormat="1" applyFont="1" applyAlignment="1">
      <alignment vertical="center"/>
    </xf>
    <xf numFmtId="8" fontId="16" fillId="0" borderId="49" xfId="2" applyNumberFormat="1" applyFont="1" applyBorder="1" applyAlignment="1">
      <alignment vertical="center"/>
    </xf>
    <xf numFmtId="8" fontId="16" fillId="0" borderId="11" xfId="2" applyNumberFormat="1" applyFont="1" applyBorder="1" applyAlignment="1">
      <alignment vertical="center"/>
    </xf>
    <xf numFmtId="0" fontId="10" fillId="0" borderId="11" xfId="2" applyBorder="1" applyAlignment="1">
      <alignment vertical="center"/>
    </xf>
    <xf numFmtId="6" fontId="23" fillId="0" borderId="0" xfId="2" applyNumberFormat="1" applyFont="1" applyAlignment="1">
      <alignment vertical="center"/>
    </xf>
    <xf numFmtId="0" fontId="25" fillId="0" borderId="0" xfId="2" applyFont="1" applyAlignment="1">
      <alignment horizontal="center" vertical="center"/>
    </xf>
    <xf numFmtId="9" fontId="16" fillId="0" borderId="0" xfId="3" applyFont="1" applyFill="1" applyBorder="1" applyAlignment="1">
      <alignment vertical="center"/>
    </xf>
    <xf numFmtId="0" fontId="16" fillId="0" borderId="0" xfId="2" applyFont="1" applyAlignment="1">
      <alignment vertical="center"/>
    </xf>
    <xf numFmtId="8" fontId="10" fillId="0" borderId="49" xfId="2" applyNumberFormat="1" applyBorder="1" applyAlignment="1">
      <alignment vertical="center"/>
    </xf>
    <xf numFmtId="8" fontId="13" fillId="0" borderId="0" xfId="2" applyNumberFormat="1" applyFont="1" applyAlignment="1">
      <alignment vertical="center"/>
    </xf>
    <xf numFmtId="8" fontId="10" fillId="0" borderId="11" xfId="2" applyNumberFormat="1" applyBorder="1" applyAlignment="1">
      <alignment vertical="center"/>
    </xf>
    <xf numFmtId="8" fontId="10" fillId="0" borderId="52" xfId="2" applyNumberFormat="1" applyBorder="1" applyAlignment="1">
      <alignment vertical="center"/>
    </xf>
    <xf numFmtId="8" fontId="10" fillId="0" borderId="68" xfId="2" applyNumberFormat="1" applyBorder="1" applyAlignment="1">
      <alignment vertical="center"/>
    </xf>
    <xf numFmtId="10" fontId="0" fillId="0" borderId="0" xfId="3" applyNumberFormat="1" applyFont="1" applyFill="1" applyBorder="1" applyAlignment="1">
      <alignment vertical="center"/>
    </xf>
    <xf numFmtId="166" fontId="1" fillId="0" borderId="0" xfId="3" applyNumberFormat="1" applyFont="1" applyFill="1" applyBorder="1" applyAlignment="1">
      <alignment vertical="center"/>
    </xf>
    <xf numFmtId="6" fontId="10" fillId="0" borderId="0" xfId="2" applyNumberFormat="1" applyAlignment="1">
      <alignment horizontal="center" vertical="center"/>
    </xf>
    <xf numFmtId="0" fontId="10" fillId="0" borderId="0" xfId="2" applyAlignment="1">
      <alignment horizontal="center" vertical="center"/>
    </xf>
    <xf numFmtId="0" fontId="13" fillId="0" borderId="0" xfId="2" applyFont="1" applyAlignment="1">
      <alignment horizontal="center"/>
    </xf>
    <xf numFmtId="0" fontId="14" fillId="0" borderId="0" xfId="2" applyFont="1" applyAlignment="1">
      <alignment horizontal="center"/>
    </xf>
    <xf numFmtId="0" fontId="16" fillId="0" borderId="0" xfId="2" applyFont="1" applyAlignment="1">
      <alignment horizontal="right"/>
    </xf>
    <xf numFmtId="38" fontId="16" fillId="0" borderId="0" xfId="2" applyNumberFormat="1" applyFont="1"/>
    <xf numFmtId="8" fontId="10" fillId="0" borderId="24" xfId="2" applyNumberFormat="1" applyBorder="1"/>
    <xf numFmtId="8" fontId="10" fillId="0" borderId="1" xfId="2" applyNumberFormat="1" applyBorder="1"/>
    <xf numFmtId="6" fontId="10" fillId="0" borderId="0" xfId="2" applyNumberFormat="1" applyAlignment="1">
      <alignment vertical="center"/>
    </xf>
    <xf numFmtId="8" fontId="23" fillId="0" borderId="0" xfId="2" applyNumberFormat="1" applyFont="1" applyAlignment="1">
      <alignment vertical="center"/>
    </xf>
    <xf numFmtId="6" fontId="10" fillId="0" borderId="0" xfId="2" applyNumberFormat="1" applyAlignment="1">
      <alignment horizontal="right" vertical="center"/>
    </xf>
    <xf numFmtId="10" fontId="0" fillId="0" borderId="0" xfId="3" applyNumberFormat="1" applyFont="1" applyFill="1" applyBorder="1" applyAlignment="1">
      <alignment horizontal="center" vertical="center"/>
    </xf>
    <xf numFmtId="10" fontId="0" fillId="0" borderId="0" xfId="3" applyNumberFormat="1" applyFont="1" applyFill="1" applyAlignment="1">
      <alignment horizontal="center" vertical="center"/>
    </xf>
    <xf numFmtId="6" fontId="20" fillId="0" borderId="40" xfId="2" applyNumberFormat="1" applyFont="1" applyBorder="1" applyAlignment="1">
      <alignment vertical="center" wrapText="1"/>
    </xf>
    <xf numFmtId="0" fontId="11" fillId="0" borderId="0" xfId="2" applyFont="1" applyAlignment="1">
      <alignment horizontal="right" wrapText="1"/>
    </xf>
    <xf numFmtId="8" fontId="20" fillId="0" borderId="0" xfId="2" applyNumberFormat="1" applyFont="1" applyAlignment="1">
      <alignment horizontal="center" vertical="center"/>
    </xf>
    <xf numFmtId="8" fontId="15" fillId="0" borderId="0" xfId="2" applyNumberFormat="1" applyFont="1" applyAlignment="1">
      <alignment vertical="center"/>
    </xf>
    <xf numFmtId="10" fontId="31" fillId="0" borderId="0" xfId="3" applyNumberFormat="1" applyFont="1" applyFill="1" applyBorder="1" applyAlignment="1">
      <alignment vertical="center"/>
    </xf>
    <xf numFmtId="6" fontId="15" fillId="0" borderId="0" xfId="2" applyNumberFormat="1" applyFont="1" applyAlignment="1">
      <alignment vertical="center"/>
    </xf>
    <xf numFmtId="6" fontId="15" fillId="0" borderId="0" xfId="2" applyNumberFormat="1" applyFont="1" applyAlignment="1">
      <alignment horizontal="right" vertical="center"/>
    </xf>
    <xf numFmtId="6" fontId="15" fillId="0" borderId="0" xfId="2" applyNumberFormat="1" applyFont="1" applyAlignment="1">
      <alignment horizontal="center" vertical="center"/>
    </xf>
    <xf numFmtId="10" fontId="15" fillId="0" borderId="0" xfId="3" applyNumberFormat="1" applyFont="1" applyBorder="1" applyAlignment="1">
      <alignment horizontal="center" vertical="center"/>
    </xf>
    <xf numFmtId="10" fontId="15" fillId="0" borderId="0" xfId="3" applyNumberFormat="1" applyFont="1" applyAlignment="1">
      <alignment horizontal="center" vertical="center"/>
    </xf>
    <xf numFmtId="0" fontId="3" fillId="2" borderId="93" xfId="0" applyFont="1" applyFill="1" applyBorder="1" applyAlignment="1">
      <alignment horizontal="center" vertical="center"/>
    </xf>
    <xf numFmtId="8" fontId="26" fillId="0" borderId="0" xfId="2" applyNumberFormat="1" applyFont="1" applyAlignment="1">
      <alignment horizontal="right" vertical="center"/>
    </xf>
    <xf numFmtId="6" fontId="10" fillId="12" borderId="0" xfId="2" applyNumberFormat="1" applyFill="1" applyAlignment="1">
      <alignment vertical="center"/>
    </xf>
    <xf numFmtId="38" fontId="10" fillId="0" borderId="0" xfId="2" applyNumberFormat="1" applyAlignment="1">
      <alignment horizontal="right" vertical="center"/>
    </xf>
    <xf numFmtId="166" fontId="10" fillId="0" borderId="0" xfId="2" applyNumberFormat="1" applyAlignment="1">
      <alignment vertical="center"/>
    </xf>
    <xf numFmtId="166" fontId="16" fillId="0" borderId="0" xfId="3" applyNumberFormat="1" applyFont="1" applyFill="1" applyBorder="1" applyAlignment="1">
      <alignment vertical="center"/>
    </xf>
    <xf numFmtId="166" fontId="15" fillId="0" borderId="0" xfId="3" applyNumberFormat="1" applyFont="1" applyFill="1" applyBorder="1" applyAlignment="1">
      <alignment vertical="center"/>
    </xf>
    <xf numFmtId="10" fontId="16" fillId="0" borderId="0" xfId="3" applyNumberFormat="1" applyFont="1" applyFill="1" applyBorder="1" applyAlignment="1">
      <alignment horizontal="center" vertical="center"/>
    </xf>
    <xf numFmtId="6" fontId="33" fillId="2" borderId="11" xfId="0" applyNumberFormat="1" applyFont="1" applyFill="1" applyBorder="1" applyAlignment="1" applyProtection="1">
      <alignment horizontal="right" vertical="center"/>
      <protection locked="0"/>
    </xf>
    <xf numFmtId="6" fontId="33" fillId="2" borderId="12" xfId="0" applyNumberFormat="1" applyFont="1" applyFill="1" applyBorder="1" applyAlignment="1" applyProtection="1">
      <alignment horizontal="right" vertical="center"/>
      <protection locked="0"/>
    </xf>
    <xf numFmtId="38" fontId="33" fillId="2" borderId="11" xfId="0" applyNumberFormat="1" applyFont="1" applyFill="1" applyBorder="1" applyAlignment="1" applyProtection="1">
      <alignment horizontal="right" vertical="center"/>
      <protection locked="0"/>
    </xf>
    <xf numFmtId="0" fontId="14" fillId="0" borderId="3" xfId="2" applyFont="1" applyBorder="1"/>
    <xf numFmtId="0" fontId="32" fillId="0" borderId="4" xfId="2" applyFont="1" applyBorder="1" applyAlignment="1">
      <alignment horizontal="right"/>
    </xf>
    <xf numFmtId="0" fontId="32" fillId="0" borderId="5" xfId="2" applyFont="1" applyBorder="1" applyAlignment="1">
      <alignment horizontal="right"/>
    </xf>
    <xf numFmtId="0" fontId="10" fillId="0" borderId="6" xfId="2" applyBorder="1"/>
    <xf numFmtId="6" fontId="15" fillId="0" borderId="7" xfId="2" applyNumberFormat="1" applyFont="1" applyBorder="1"/>
    <xf numFmtId="0" fontId="10" fillId="0" borderId="8" xfId="2" applyBorder="1"/>
    <xf numFmtId="0" fontId="10" fillId="0" borderId="1" xfId="2" applyBorder="1"/>
    <xf numFmtId="6" fontId="13" fillId="0" borderId="9" xfId="2" applyNumberFormat="1" applyFont="1" applyBorder="1"/>
    <xf numFmtId="6" fontId="4" fillId="0" borderId="0" xfId="2" applyNumberFormat="1" applyFont="1" applyAlignment="1">
      <alignment vertical="center"/>
    </xf>
    <xf numFmtId="8" fontId="4" fillId="0" borderId="0" xfId="2" applyNumberFormat="1" applyFont="1" applyAlignment="1">
      <alignment vertical="center"/>
    </xf>
    <xf numFmtId="9" fontId="4" fillId="0" borderId="0" xfId="3" applyFont="1" applyFill="1" applyBorder="1" applyProtection="1"/>
    <xf numFmtId="168" fontId="16" fillId="10" borderId="15" xfId="2" applyNumberFormat="1" applyFont="1" applyFill="1" applyBorder="1" applyAlignment="1">
      <alignment horizontal="left"/>
    </xf>
    <xf numFmtId="9" fontId="16" fillId="10" borderId="13" xfId="2" applyNumberFormat="1" applyFont="1" applyFill="1" applyBorder="1" applyAlignment="1">
      <alignment horizontal="left"/>
    </xf>
    <xf numFmtId="9" fontId="16" fillId="10" borderId="14" xfId="2" applyNumberFormat="1" applyFont="1" applyFill="1" applyBorder="1" applyAlignment="1">
      <alignment horizontal="left"/>
    </xf>
    <xf numFmtId="168" fontId="16" fillId="10" borderId="94" xfId="1" applyNumberFormat="1" applyFont="1" applyFill="1" applyBorder="1" applyAlignment="1" applyProtection="1">
      <alignment horizontal="left"/>
    </xf>
    <xf numFmtId="167" fontId="0" fillId="0" borderId="0" xfId="1" applyNumberFormat="1" applyFont="1" applyFill="1" applyAlignment="1">
      <alignment horizontal="center" vertical="center"/>
    </xf>
    <xf numFmtId="0" fontId="2" fillId="13" borderId="4" xfId="0" applyFont="1" applyFill="1" applyBorder="1" applyAlignment="1">
      <alignment horizontal="center"/>
    </xf>
    <xf numFmtId="40" fontId="36" fillId="0" borderId="0" xfId="2" applyNumberFormat="1" applyFont="1"/>
    <xf numFmtId="10" fontId="11" fillId="0" borderId="0" xfId="3" applyNumberFormat="1" applyFont="1" applyAlignment="1">
      <alignment vertical="center"/>
    </xf>
    <xf numFmtId="0" fontId="11" fillId="0" borderId="0" xfId="2" applyFont="1" applyAlignment="1">
      <alignment horizontal="left" vertical="center" wrapText="1"/>
    </xf>
    <xf numFmtId="0" fontId="16" fillId="0" borderId="0" xfId="2" applyFont="1" applyAlignment="1">
      <alignment horizontal="right" vertical="center"/>
    </xf>
    <xf numFmtId="38" fontId="16" fillId="0" borderId="0" xfId="2" applyNumberFormat="1" applyFont="1" applyAlignment="1">
      <alignment vertical="center"/>
    </xf>
    <xf numFmtId="8" fontId="10" fillId="0" borderId="24" xfId="2" applyNumberFormat="1" applyBorder="1" applyAlignment="1">
      <alignment vertical="center"/>
    </xf>
    <xf numFmtId="0" fontId="13" fillId="0" borderId="24" xfId="2" applyFont="1" applyBorder="1" applyAlignment="1">
      <alignment horizontal="right" vertical="center"/>
    </xf>
    <xf numFmtId="8" fontId="13" fillId="0" borderId="24" xfId="2" applyNumberFormat="1" applyFont="1" applyBorder="1" applyAlignment="1">
      <alignment vertical="center"/>
    </xf>
    <xf numFmtId="0" fontId="10" fillId="0" borderId="1" xfId="2" applyBorder="1" applyAlignment="1">
      <alignment horizontal="right" vertical="center"/>
    </xf>
    <xf numFmtId="8" fontId="10" fillId="0" borderId="1" xfId="2" applyNumberFormat="1" applyBorder="1" applyAlignment="1">
      <alignment vertical="center"/>
    </xf>
    <xf numFmtId="0" fontId="10" fillId="0" borderId="95" xfId="2" applyBorder="1" applyAlignment="1">
      <alignment horizontal="right" vertical="center"/>
    </xf>
    <xf numFmtId="38" fontId="37" fillId="0" borderId="0" xfId="0" applyNumberFormat="1" applyFont="1" applyAlignment="1">
      <alignment horizontal="right"/>
    </xf>
    <xf numFmtId="0" fontId="37" fillId="0" borderId="0" xfId="0" applyFont="1" applyAlignment="1">
      <alignment horizontal="right"/>
    </xf>
    <xf numFmtId="38" fontId="35" fillId="0" borderId="0" xfId="0" applyNumberFormat="1" applyFont="1"/>
    <xf numFmtId="169" fontId="35" fillId="0" borderId="0" xfId="0" applyNumberFormat="1" applyFont="1"/>
    <xf numFmtId="0" fontId="35" fillId="0" borderId="0" xfId="0" applyFont="1"/>
    <xf numFmtId="0" fontId="38" fillId="0" borderId="0" xfId="0" applyFont="1"/>
    <xf numFmtId="10" fontId="38" fillId="0" borderId="0" xfId="1" applyNumberFormat="1" applyFont="1"/>
    <xf numFmtId="10" fontId="16" fillId="0" borderId="0" xfId="3" applyNumberFormat="1" applyFont="1" applyFill="1" applyBorder="1" applyAlignment="1" applyProtection="1">
      <alignment vertical="center"/>
    </xf>
    <xf numFmtId="0" fontId="27" fillId="0" borderId="0" xfId="2" applyFont="1" applyAlignment="1">
      <alignment horizontal="center" vertical="center"/>
    </xf>
    <xf numFmtId="8" fontId="10" fillId="0" borderId="0" xfId="2" quotePrefix="1" applyNumberFormat="1" applyAlignment="1">
      <alignment vertical="center"/>
    </xf>
    <xf numFmtId="0" fontId="27" fillId="0" borderId="1" xfId="2" applyFont="1" applyBorder="1" applyAlignment="1">
      <alignment horizontal="center" vertical="center"/>
    </xf>
    <xf numFmtId="0" fontId="11" fillId="0" borderId="0" xfId="3" applyNumberFormat="1" applyFont="1" applyFill="1" applyAlignment="1">
      <alignment horizontal="center" vertical="center"/>
    </xf>
    <xf numFmtId="0" fontId="40" fillId="0" borderId="0" xfId="0" applyFont="1" applyAlignment="1">
      <alignment horizontal="right"/>
    </xf>
    <xf numFmtId="0" fontId="39" fillId="0" borderId="0" xfId="0" applyFont="1" applyAlignment="1">
      <alignment horizontal="center"/>
    </xf>
    <xf numFmtId="0" fontId="0" fillId="0" borderId="98" xfId="0" applyBorder="1"/>
    <xf numFmtId="0" fontId="0" fillId="0" borderId="11" xfId="0" applyBorder="1" applyAlignment="1">
      <alignment horizontal="right" vertical="center"/>
    </xf>
    <xf numFmtId="0" fontId="0" fillId="0" borderId="11" xfId="0" applyBorder="1" applyAlignment="1">
      <alignment horizontal="center" vertical="center"/>
    </xf>
    <xf numFmtId="0" fontId="0" fillId="0" borderId="99" xfId="0" applyBorder="1"/>
    <xf numFmtId="0" fontId="0" fillId="0" borderId="12" xfId="0" applyBorder="1" applyAlignment="1">
      <alignment horizontal="right" vertical="center"/>
    </xf>
    <xf numFmtId="0" fontId="0" fillId="0" borderId="12" xfId="0" applyBorder="1" applyAlignment="1">
      <alignment horizontal="center" vertical="center"/>
    </xf>
    <xf numFmtId="38" fontId="11" fillId="0" borderId="0" xfId="2" applyNumberFormat="1" applyFont="1" applyAlignment="1">
      <alignment horizontal="left" vertical="center"/>
    </xf>
    <xf numFmtId="40" fontId="11" fillId="0" borderId="0" xfId="2" applyNumberFormat="1" applyFont="1" applyAlignment="1">
      <alignment vertical="center"/>
    </xf>
    <xf numFmtId="8" fontId="0" fillId="0" borderId="11" xfId="0" applyNumberFormat="1" applyBorder="1" applyAlignment="1">
      <alignment horizontal="center" vertical="center"/>
    </xf>
    <xf numFmtId="10" fontId="0" fillId="0" borderId="11" xfId="1" applyNumberFormat="1" applyFont="1" applyFill="1" applyBorder="1" applyAlignment="1">
      <alignment horizontal="center" vertical="center"/>
    </xf>
    <xf numFmtId="8" fontId="0" fillId="0" borderId="12" xfId="0" applyNumberFormat="1" applyBorder="1" applyAlignment="1">
      <alignment horizontal="center" vertical="center"/>
    </xf>
    <xf numFmtId="8" fontId="0" fillId="0" borderId="23" xfId="0" applyNumberFormat="1" applyBorder="1" applyAlignment="1">
      <alignment horizontal="center" vertical="center"/>
    </xf>
    <xf numFmtId="8" fontId="2" fillId="0" borderId="20" xfId="0" applyNumberFormat="1" applyFont="1" applyBorder="1"/>
    <xf numFmtId="8" fontId="2" fillId="0" borderId="12" xfId="0" applyNumberFormat="1" applyFont="1" applyBorder="1"/>
    <xf numFmtId="0" fontId="42" fillId="0" borderId="0" xfId="0" applyFont="1"/>
    <xf numFmtId="0" fontId="10" fillId="0" borderId="0" xfId="4" applyAlignment="1">
      <alignment horizontal="right" vertical="center"/>
    </xf>
    <xf numFmtId="8" fontId="10" fillId="0" borderId="0" xfId="4" applyNumberFormat="1" applyAlignment="1">
      <alignment vertical="center"/>
    </xf>
    <xf numFmtId="0" fontId="10" fillId="0" borderId="95" xfId="4" applyBorder="1" applyAlignment="1">
      <alignment horizontal="right" vertical="center"/>
    </xf>
    <xf numFmtId="6" fontId="10" fillId="11" borderId="0" xfId="2" applyNumberFormat="1" applyFill="1" applyAlignment="1">
      <alignment vertical="center"/>
    </xf>
    <xf numFmtId="0" fontId="15" fillId="0" borderId="0" xfId="2" applyFont="1"/>
    <xf numFmtId="10" fontId="15" fillId="0" borderId="0" xfId="3" applyNumberFormat="1" applyFont="1" applyBorder="1" applyAlignment="1">
      <alignment vertical="center"/>
    </xf>
    <xf numFmtId="10" fontId="15" fillId="0" borderId="0" xfId="3" applyNumberFormat="1" applyFont="1" applyBorder="1"/>
    <xf numFmtId="0" fontId="0" fillId="0" borderId="4" xfId="0" applyBorder="1" applyAlignment="1">
      <alignment horizontal="center" vertical="center"/>
    </xf>
    <xf numFmtId="0" fontId="0" fillId="0" borderId="5" xfId="0" applyBorder="1" applyAlignment="1">
      <alignment horizontal="center" vertical="center"/>
    </xf>
    <xf numFmtId="0" fontId="44" fillId="7" borderId="0" xfId="0" applyFont="1" applyFill="1"/>
    <xf numFmtId="0" fontId="45" fillId="7" borderId="0" xfId="0" applyFont="1" applyFill="1"/>
    <xf numFmtId="0" fontId="15" fillId="0" borderId="0" xfId="4" applyFont="1" applyAlignment="1">
      <alignment horizontal="right" vertical="center"/>
    </xf>
    <xf numFmtId="170" fontId="0" fillId="0" borderId="0" xfId="5" applyNumberFormat="1" applyFont="1"/>
    <xf numFmtId="0" fontId="29" fillId="0" borderId="0" xfId="0" applyFont="1" applyAlignment="1">
      <alignment horizontal="center"/>
    </xf>
    <xf numFmtId="0" fontId="29" fillId="0" borderId="0" xfId="0" applyFont="1"/>
    <xf numFmtId="0" fontId="0" fillId="15" borderId="0" xfId="0" applyFill="1"/>
    <xf numFmtId="0" fontId="46" fillId="0" borderId="0" xfId="0" applyFont="1"/>
    <xf numFmtId="0" fontId="4" fillId="4" borderId="21" xfId="0" applyFont="1" applyFill="1" applyBorder="1" applyAlignment="1" applyProtection="1">
      <alignment horizontal="center" vertical="center"/>
      <protection locked="0"/>
    </xf>
    <xf numFmtId="0" fontId="0" fillId="0" borderId="0" xfId="0" quotePrefix="1"/>
    <xf numFmtId="6" fontId="3" fillId="2" borderId="92" xfId="0" applyNumberFormat="1" applyFont="1" applyFill="1" applyBorder="1" applyAlignment="1">
      <alignment horizontal="center" vertical="center"/>
    </xf>
    <xf numFmtId="9" fontId="0" fillId="0" borderId="0" xfId="1" applyFont="1" applyFill="1" applyBorder="1" applyAlignment="1">
      <alignment horizontal="center" vertical="center"/>
    </xf>
    <xf numFmtId="9" fontId="0" fillId="3" borderId="0" xfId="1" applyFont="1" applyFill="1" applyBorder="1" applyAlignment="1">
      <alignment horizontal="center" vertical="center"/>
    </xf>
    <xf numFmtId="9" fontId="0" fillId="3" borderId="1" xfId="1" applyFont="1" applyFill="1" applyBorder="1" applyAlignment="1">
      <alignment horizontal="center" vertical="center"/>
    </xf>
    <xf numFmtId="0" fontId="0" fillId="16" borderId="0" xfId="0" applyFill="1"/>
    <xf numFmtId="0" fontId="0" fillId="0" borderId="3" xfId="0" applyBorder="1" applyAlignment="1">
      <alignment horizontal="center" vertical="center"/>
    </xf>
    <xf numFmtId="0" fontId="0" fillId="0" borderId="6" xfId="0" applyBorder="1" applyAlignment="1">
      <alignment horizontal="center" vertical="center"/>
    </xf>
    <xf numFmtId="165" fontId="0" fillId="0" borderId="3" xfId="0" applyNumberFormat="1" applyBorder="1" applyAlignment="1">
      <alignment horizontal="center" vertical="center"/>
    </xf>
    <xf numFmtId="165" fontId="0" fillId="0" borderId="6" xfId="0" applyNumberFormat="1" applyBorder="1" applyAlignment="1">
      <alignment horizontal="center" vertical="center"/>
    </xf>
    <xf numFmtId="14" fontId="0" fillId="0" borderId="0" xfId="0" applyNumberFormat="1"/>
    <xf numFmtId="0" fontId="2" fillId="17" borderId="4" xfId="0" applyFont="1" applyFill="1" applyBorder="1" applyAlignment="1">
      <alignment horizontal="center"/>
    </xf>
    <xf numFmtId="0" fontId="0" fillId="18" borderId="0" xfId="0" applyFill="1"/>
    <xf numFmtId="0" fontId="0" fillId="5" borderId="3" xfId="0" applyFill="1" applyBorder="1" applyAlignment="1">
      <alignment horizontal="center" vertical="center"/>
    </xf>
    <xf numFmtId="0" fontId="0" fillId="5" borderId="6" xfId="0" applyFill="1" applyBorder="1" applyAlignment="1">
      <alignment horizontal="center" vertical="center"/>
    </xf>
    <xf numFmtId="165" fontId="0" fillId="5" borderId="6" xfId="0" applyNumberFormat="1" applyFill="1" applyBorder="1" applyAlignment="1">
      <alignment horizontal="center" vertical="center"/>
    </xf>
    <xf numFmtId="8" fontId="10" fillId="0" borderId="51" xfId="2" applyNumberFormat="1" applyBorder="1" applyAlignment="1">
      <alignment vertical="center"/>
    </xf>
    <xf numFmtId="8" fontId="10" fillId="0" borderId="83" xfId="2" applyNumberFormat="1" applyBorder="1" applyAlignment="1">
      <alignment vertical="center"/>
    </xf>
    <xf numFmtId="8" fontId="10" fillId="0" borderId="84" xfId="2" applyNumberFormat="1" applyBorder="1" applyAlignment="1">
      <alignment vertical="center"/>
    </xf>
    <xf numFmtId="0" fontId="10" fillId="0" borderId="35" xfId="2" applyBorder="1" applyAlignment="1">
      <alignment vertical="center"/>
    </xf>
    <xf numFmtId="0" fontId="10" fillId="0" borderId="50" xfId="2" applyBorder="1" applyAlignment="1">
      <alignment vertical="center"/>
    </xf>
    <xf numFmtId="0" fontId="10" fillId="0" borderId="77" xfId="2" applyBorder="1" applyAlignment="1">
      <alignment vertical="center"/>
    </xf>
    <xf numFmtId="6" fontId="15" fillId="0" borderId="96" xfId="2" applyNumberFormat="1" applyFont="1" applyBorder="1"/>
    <xf numFmtId="6" fontId="15" fillId="0" borderId="101" xfId="2" applyNumberFormat="1" applyFont="1" applyBorder="1"/>
    <xf numFmtId="6" fontId="15" fillId="0" borderId="0" xfId="2" applyNumberFormat="1" applyFont="1"/>
    <xf numFmtId="6" fontId="15" fillId="0" borderId="102" xfId="2" applyNumberFormat="1" applyFont="1" applyBorder="1"/>
    <xf numFmtId="10" fontId="10" fillId="0" borderId="1" xfId="1" applyNumberFormat="1" applyFont="1" applyBorder="1"/>
    <xf numFmtId="10" fontId="13" fillId="0" borderId="9" xfId="1" applyNumberFormat="1" applyFont="1" applyBorder="1"/>
    <xf numFmtId="0" fontId="34" fillId="0" borderId="0" xfId="2" applyFont="1"/>
    <xf numFmtId="6" fontId="48" fillId="0" borderId="11" xfId="0" applyNumberFormat="1" applyFont="1" applyBorder="1" applyAlignment="1">
      <alignment horizontal="right" vertical="center"/>
    </xf>
    <xf numFmtId="6" fontId="48" fillId="0" borderId="101" xfId="0" applyNumberFormat="1" applyFont="1" applyBorder="1" applyAlignment="1">
      <alignment horizontal="right" vertical="center"/>
    </xf>
    <xf numFmtId="8" fontId="13" fillId="0" borderId="50" xfId="2" applyNumberFormat="1" applyFont="1" applyBorder="1"/>
    <xf numFmtId="8" fontId="13" fillId="0" borderId="50" xfId="2" applyNumberFormat="1" applyFont="1" applyBorder="1" applyAlignment="1">
      <alignment horizontal="right" vertical="center"/>
    </xf>
    <xf numFmtId="8" fontId="48" fillId="0" borderId="0" xfId="2" applyNumberFormat="1" applyFont="1" applyAlignment="1">
      <alignment vertical="top" wrapText="1"/>
    </xf>
    <xf numFmtId="8" fontId="48" fillId="0" borderId="4" xfId="2" applyNumberFormat="1" applyFont="1" applyBorder="1" applyAlignment="1">
      <alignment vertical="top"/>
    </xf>
    <xf numFmtId="8" fontId="10" fillId="0" borderId="11" xfId="2" applyNumberFormat="1" applyBorder="1"/>
    <xf numFmtId="8" fontId="10" fillId="0" borderId="35" xfId="2" applyNumberFormat="1" applyBorder="1" applyAlignment="1">
      <alignment vertical="center"/>
    </xf>
    <xf numFmtId="8" fontId="13" fillId="0" borderId="47" xfId="2" applyNumberFormat="1" applyFont="1" applyBorder="1" applyAlignment="1">
      <alignment horizontal="right" vertical="center"/>
    </xf>
    <xf numFmtId="0" fontId="22" fillId="0" borderId="6" xfId="2" applyFont="1" applyBorder="1" applyAlignment="1">
      <alignment vertical="top"/>
    </xf>
    <xf numFmtId="0" fontId="22" fillId="0" borderId="0" xfId="2" applyFont="1" applyAlignment="1">
      <alignment vertical="top"/>
    </xf>
    <xf numFmtId="0" fontId="10" fillId="0" borderId="5" xfId="2" applyBorder="1"/>
    <xf numFmtId="0" fontId="10" fillId="0" borderId="7" xfId="2" applyBorder="1"/>
    <xf numFmtId="0" fontId="22" fillId="0" borderId="8" xfId="2" applyFont="1" applyBorder="1" applyAlignment="1">
      <alignment vertical="top"/>
    </xf>
    <xf numFmtId="0" fontId="22" fillId="0" borderId="1" xfId="2" applyFont="1" applyBorder="1" applyAlignment="1">
      <alignment vertical="top"/>
    </xf>
    <xf numFmtId="0" fontId="10" fillId="0" borderId="9" xfId="2" applyBorder="1"/>
    <xf numFmtId="8" fontId="13" fillId="0" borderId="35" xfId="2" applyNumberFormat="1" applyFont="1" applyBorder="1" applyAlignment="1">
      <alignment horizontal="right" vertical="center"/>
    </xf>
    <xf numFmtId="38" fontId="33" fillId="2" borderId="96" xfId="0" applyNumberFormat="1" applyFont="1" applyFill="1" applyBorder="1" applyAlignment="1" applyProtection="1">
      <alignment horizontal="right" vertical="center"/>
      <protection locked="0"/>
    </xf>
    <xf numFmtId="0" fontId="25" fillId="0" borderId="0" xfId="2" applyFont="1" applyAlignment="1">
      <alignment horizontal="left"/>
    </xf>
    <xf numFmtId="8" fontId="10" fillId="0" borderId="46" xfId="2" applyNumberFormat="1" applyBorder="1" applyAlignment="1">
      <alignment horizontal="right" vertical="center"/>
    </xf>
    <xf numFmtId="0" fontId="0" fillId="0" borderId="0" xfId="0" applyAlignment="1">
      <alignment horizontal="right"/>
    </xf>
    <xf numFmtId="0" fontId="0" fillId="0" borderId="11" xfId="0" applyBorder="1" applyAlignment="1">
      <alignment horizontal="left" vertical="center"/>
    </xf>
    <xf numFmtId="0" fontId="13" fillId="0" borderId="30" xfId="2" applyFont="1" applyBorder="1" applyAlignment="1">
      <alignment horizontal="center"/>
    </xf>
    <xf numFmtId="0" fontId="13" fillId="0" borderId="31" xfId="2" applyFont="1" applyBorder="1" applyAlignment="1">
      <alignment horizontal="center"/>
    </xf>
    <xf numFmtId="8" fontId="19" fillId="0" borderId="0" xfId="2" applyNumberFormat="1" applyFont="1" applyAlignment="1">
      <alignment horizontal="left" vertical="center" wrapText="1"/>
    </xf>
    <xf numFmtId="8" fontId="4" fillId="4" borderId="103" xfId="2" applyNumberFormat="1" applyFont="1" applyFill="1" applyBorder="1" applyAlignment="1" applyProtection="1">
      <alignment vertical="center"/>
      <protection locked="0"/>
    </xf>
    <xf numFmtId="8" fontId="4" fillId="4" borderId="104" xfId="2" applyNumberFormat="1" applyFont="1" applyFill="1" applyBorder="1" applyAlignment="1" applyProtection="1">
      <alignment vertical="center"/>
      <protection locked="0"/>
    </xf>
    <xf numFmtId="8" fontId="4" fillId="4" borderId="105" xfId="2" applyNumberFormat="1" applyFont="1" applyFill="1" applyBorder="1" applyProtection="1">
      <protection locked="0"/>
    </xf>
    <xf numFmtId="8" fontId="4" fillId="4" borderId="105" xfId="2" applyNumberFormat="1" applyFont="1" applyFill="1" applyBorder="1" applyAlignment="1" applyProtection="1">
      <alignment vertical="center"/>
      <protection locked="0"/>
    </xf>
    <xf numFmtId="8" fontId="4" fillId="4" borderId="107" xfId="2" applyNumberFormat="1" applyFont="1" applyFill="1" applyBorder="1" applyAlignment="1" applyProtection="1">
      <alignment horizontal="right" vertical="center"/>
      <protection locked="0"/>
    </xf>
    <xf numFmtId="8" fontId="4" fillId="4" borderId="108" xfId="2" applyNumberFormat="1" applyFont="1" applyFill="1" applyBorder="1" applyAlignment="1" applyProtection="1">
      <alignment vertical="center"/>
      <protection locked="0"/>
    </xf>
    <xf numFmtId="0" fontId="17" fillId="4" borderId="109" xfId="2" applyFont="1" applyFill="1" applyBorder="1" applyAlignment="1" applyProtection="1">
      <alignment horizontal="center" vertical="center"/>
      <protection locked="0"/>
    </xf>
    <xf numFmtId="10" fontId="4" fillId="4" borderId="104" xfId="3" applyNumberFormat="1" applyFont="1" applyFill="1" applyBorder="1" applyAlignment="1" applyProtection="1">
      <alignment vertical="center"/>
      <protection locked="0"/>
    </xf>
    <xf numFmtId="14" fontId="10" fillId="0" borderId="0" xfId="2" applyNumberFormat="1"/>
    <xf numFmtId="8" fontId="10" fillId="0" borderId="50" xfId="2" applyNumberFormat="1" applyBorder="1" applyAlignment="1">
      <alignment vertical="center"/>
    </xf>
    <xf numFmtId="0" fontId="13" fillId="0" borderId="25" xfId="2" applyFont="1" applyBorder="1"/>
    <xf numFmtId="0" fontId="52" fillId="0" borderId="0" xfId="2" applyFont="1"/>
    <xf numFmtId="8" fontId="16" fillId="0" borderId="106" xfId="2" applyNumberFormat="1" applyFont="1" applyBorder="1" applyAlignment="1">
      <alignment horizontal="right" vertical="center"/>
    </xf>
    <xf numFmtId="8" fontId="16" fillId="0" borderId="107" xfId="2" applyNumberFormat="1" applyFont="1" applyBorder="1" applyAlignment="1">
      <alignment horizontal="right" vertical="center"/>
    </xf>
    <xf numFmtId="0" fontId="20" fillId="0" borderId="40" xfId="2" applyFont="1" applyBorder="1" applyAlignment="1">
      <alignment horizontal="center" vertical="center" wrapText="1"/>
    </xf>
    <xf numFmtId="0" fontId="10" fillId="0" borderId="35" xfId="2" applyBorder="1" applyAlignment="1">
      <alignment horizontal="left" vertical="center"/>
    </xf>
    <xf numFmtId="0" fontId="10" fillId="0" borderId="0" xfId="2" applyAlignment="1">
      <alignment horizontal="left" vertical="center"/>
    </xf>
    <xf numFmtId="0" fontId="10" fillId="0" borderId="40" xfId="2" applyBorder="1" applyAlignment="1">
      <alignment horizontal="left" vertical="center"/>
    </xf>
    <xf numFmtId="0" fontId="10" fillId="0" borderId="51" xfId="2" applyBorder="1" applyAlignment="1">
      <alignment horizontal="left" vertical="center"/>
    </xf>
    <xf numFmtId="0" fontId="10" fillId="0" borderId="52" xfId="2" applyBorder="1" applyAlignment="1">
      <alignment horizontal="left" vertical="center"/>
    </xf>
    <xf numFmtId="0" fontId="10" fillId="0" borderId="55" xfId="2" applyBorder="1" applyAlignment="1">
      <alignment horizontal="left" vertical="center"/>
    </xf>
    <xf numFmtId="8" fontId="20" fillId="9" borderId="50" xfId="2" applyNumberFormat="1" applyFont="1" applyFill="1" applyBorder="1" applyAlignment="1">
      <alignment horizontal="center" vertical="center" wrapText="1"/>
    </xf>
    <xf numFmtId="8" fontId="20" fillId="9" borderId="77" xfId="2" applyNumberFormat="1" applyFont="1" applyFill="1" applyBorder="1" applyAlignment="1">
      <alignment horizontal="center" vertical="center" wrapText="1"/>
    </xf>
    <xf numFmtId="8" fontId="20" fillId="9" borderId="37" xfId="2" applyNumberFormat="1" applyFont="1" applyFill="1" applyBorder="1" applyAlignment="1">
      <alignment horizontal="center" vertical="center" wrapText="1"/>
    </xf>
    <xf numFmtId="0" fontId="10" fillId="0" borderId="46" xfId="2" applyBorder="1" applyAlignment="1">
      <alignment horizontal="left" vertical="center"/>
    </xf>
    <xf numFmtId="0" fontId="10" fillId="0" borderId="47" xfId="2" applyBorder="1" applyAlignment="1">
      <alignment horizontal="left" vertical="center"/>
    </xf>
    <xf numFmtId="0" fontId="10" fillId="0" borderId="48" xfId="2" applyBorder="1" applyAlignment="1">
      <alignment horizontal="left" vertical="center"/>
    </xf>
    <xf numFmtId="0" fontId="10" fillId="0" borderId="41" xfId="2" applyBorder="1" applyAlignment="1">
      <alignment horizontal="left" vertical="center"/>
    </xf>
    <xf numFmtId="0" fontId="10" fillId="0" borderId="42" xfId="2" applyBorder="1" applyAlignment="1">
      <alignment horizontal="left" vertical="center"/>
    </xf>
    <xf numFmtId="0" fontId="10" fillId="0" borderId="45" xfId="2" applyBorder="1" applyAlignment="1">
      <alignment horizontal="left" vertical="center"/>
    </xf>
    <xf numFmtId="8" fontId="20" fillId="9" borderId="36" xfId="2" applyNumberFormat="1" applyFont="1" applyFill="1" applyBorder="1" applyAlignment="1">
      <alignment horizontal="center" vertical="center" wrapText="1"/>
    </xf>
    <xf numFmtId="0" fontId="10" fillId="0" borderId="59" xfId="2" applyBorder="1" applyAlignment="1">
      <alignment horizontal="left"/>
    </xf>
    <xf numFmtId="0" fontId="10" fillId="0" borderId="60" xfId="2" applyBorder="1" applyAlignment="1">
      <alignment horizontal="left"/>
    </xf>
    <xf numFmtId="0" fontId="10" fillId="0" borderId="61" xfId="2" applyBorder="1" applyAlignment="1">
      <alignment horizontal="left"/>
    </xf>
    <xf numFmtId="8" fontId="20" fillId="9" borderId="64" xfId="2" applyNumberFormat="1" applyFont="1" applyFill="1" applyBorder="1" applyAlignment="1">
      <alignment horizontal="center" vertical="center" wrapText="1"/>
    </xf>
    <xf numFmtId="8" fontId="20" fillId="9" borderId="57" xfId="2" applyNumberFormat="1" applyFont="1" applyFill="1" applyBorder="1" applyAlignment="1">
      <alignment horizontal="center" vertical="center" wrapText="1"/>
    </xf>
    <xf numFmtId="8" fontId="20" fillId="9" borderId="89" xfId="2" applyNumberFormat="1" applyFont="1" applyFill="1" applyBorder="1" applyAlignment="1">
      <alignment horizontal="center" vertical="center" wrapText="1"/>
    </xf>
    <xf numFmtId="8" fontId="20" fillId="9" borderId="87" xfId="2" applyNumberFormat="1" applyFont="1" applyFill="1" applyBorder="1" applyAlignment="1">
      <alignment horizontal="center" vertical="center" wrapText="1"/>
    </xf>
    <xf numFmtId="8" fontId="20" fillId="9" borderId="65" xfId="2" applyNumberFormat="1" applyFont="1" applyFill="1" applyBorder="1" applyAlignment="1">
      <alignment horizontal="center" vertical="center" wrapText="1"/>
    </xf>
    <xf numFmtId="8" fontId="20" fillId="9" borderId="58" xfId="2" applyNumberFormat="1" applyFont="1" applyFill="1" applyBorder="1" applyAlignment="1">
      <alignment horizontal="center" vertical="center" wrapText="1"/>
    </xf>
    <xf numFmtId="0" fontId="10" fillId="0" borderId="62" xfId="2" applyBorder="1" applyAlignment="1">
      <alignment horizontal="left" vertical="center"/>
    </xf>
    <xf numFmtId="0" fontId="10" fillId="0" borderId="66" xfId="2" applyBorder="1" applyAlignment="1">
      <alignment horizontal="left" vertical="center"/>
    </xf>
    <xf numFmtId="0" fontId="10" fillId="0" borderId="67" xfId="2" applyBorder="1" applyAlignment="1">
      <alignment horizontal="left" vertical="center"/>
    </xf>
    <xf numFmtId="8" fontId="10" fillId="0" borderId="25" xfId="2" applyNumberFormat="1" applyBorder="1" applyAlignment="1">
      <alignment horizontal="center"/>
    </xf>
    <xf numFmtId="8" fontId="10" fillId="0" borderId="69" xfId="2" applyNumberFormat="1" applyBorder="1" applyAlignment="1">
      <alignment horizontal="center"/>
    </xf>
    <xf numFmtId="0" fontId="10" fillId="0" borderId="56" xfId="2" applyBorder="1" applyAlignment="1">
      <alignment horizontal="left" vertical="center"/>
    </xf>
    <xf numFmtId="0" fontId="10" fillId="0" borderId="25" xfId="2" applyBorder="1" applyAlignment="1">
      <alignment horizontal="left" vertical="center"/>
    </xf>
    <xf numFmtId="0" fontId="10" fillId="0" borderId="70" xfId="2" applyBorder="1" applyAlignment="1">
      <alignment horizontal="left" vertical="center"/>
    </xf>
    <xf numFmtId="0" fontId="13" fillId="0" borderId="30" xfId="2" applyFont="1" applyBorder="1" applyAlignment="1">
      <alignment horizontal="center"/>
    </xf>
    <xf numFmtId="0" fontId="13" fillId="0" borderId="31" xfId="2" applyFont="1" applyBorder="1" applyAlignment="1">
      <alignment horizontal="center"/>
    </xf>
    <xf numFmtId="0" fontId="13" fillId="0" borderId="34" xfId="2" applyFont="1" applyBorder="1" applyAlignment="1">
      <alignment horizontal="center"/>
    </xf>
    <xf numFmtId="0" fontId="10" fillId="0" borderId="38" xfId="2" applyBorder="1" applyAlignment="1">
      <alignment horizontal="left" vertical="center"/>
    </xf>
    <xf numFmtId="0" fontId="10" fillId="0" borderId="4" xfId="2" applyBorder="1" applyAlignment="1">
      <alignment horizontal="left" vertical="center"/>
    </xf>
    <xf numFmtId="0" fontId="10" fillId="0" borderId="39" xfId="2" applyBorder="1" applyAlignment="1">
      <alignment horizontal="left" vertical="center"/>
    </xf>
    <xf numFmtId="0" fontId="11" fillId="0" borderId="21" xfId="2" applyFont="1" applyBorder="1" applyAlignment="1">
      <alignment horizontal="left" vertical="top" wrapText="1"/>
    </xf>
    <xf numFmtId="0" fontId="11" fillId="0" borderId="22" xfId="2" applyFont="1" applyBorder="1" applyAlignment="1">
      <alignment horizontal="left" vertical="top" wrapText="1"/>
    </xf>
    <xf numFmtId="0" fontId="13" fillId="0" borderId="18" xfId="2" applyFont="1" applyBorder="1" applyAlignment="1">
      <alignment horizontal="center" wrapText="1"/>
    </xf>
    <xf numFmtId="0" fontId="13" fillId="0" borderId="10" xfId="2" applyFont="1" applyBorder="1" applyAlignment="1">
      <alignment horizontal="center" wrapText="1"/>
    </xf>
    <xf numFmtId="0" fontId="13" fillId="0" borderId="19" xfId="2" applyFont="1" applyBorder="1" applyAlignment="1">
      <alignment horizontal="center" wrapText="1"/>
    </xf>
    <xf numFmtId="0" fontId="10" fillId="0" borderId="72" xfId="2" quotePrefix="1" applyBorder="1" applyAlignment="1">
      <alignment horizontal="center"/>
    </xf>
    <xf numFmtId="0" fontId="10" fillId="0" borderId="73" xfId="2" applyBorder="1" applyAlignment="1">
      <alignment horizontal="center"/>
    </xf>
    <xf numFmtId="0" fontId="10" fillId="0" borderId="28" xfId="2" quotePrefix="1" applyBorder="1" applyAlignment="1">
      <alignment horizontal="center"/>
    </xf>
    <xf numFmtId="0" fontId="10" fillId="0" borderId="27" xfId="2" applyBorder="1" applyAlignment="1">
      <alignment horizontal="center"/>
    </xf>
    <xf numFmtId="0" fontId="10" fillId="0" borderId="29" xfId="2" applyBorder="1" applyAlignment="1">
      <alignment horizontal="center"/>
    </xf>
    <xf numFmtId="6" fontId="23" fillId="12" borderId="0" xfId="2" applyNumberFormat="1" applyFont="1" applyFill="1" applyAlignment="1">
      <alignment horizontal="center" wrapText="1"/>
    </xf>
    <xf numFmtId="6" fontId="23" fillId="12" borderId="1" xfId="2" applyNumberFormat="1" applyFont="1" applyFill="1" applyBorder="1" applyAlignment="1">
      <alignment horizontal="center" wrapText="1"/>
    </xf>
    <xf numFmtId="0" fontId="51" fillId="0" borderId="1" xfId="2" applyFont="1" applyBorder="1" applyAlignment="1">
      <alignment horizontal="left"/>
    </xf>
    <xf numFmtId="0" fontId="47" fillId="0" borderId="26" xfId="0" quotePrefix="1" applyFont="1" applyBorder="1" applyAlignment="1">
      <alignment horizontal="left" vertical="center" wrapText="1"/>
    </xf>
    <xf numFmtId="0" fontId="47" fillId="0" borderId="28" xfId="0" quotePrefix="1" applyFont="1" applyBorder="1" applyAlignment="1">
      <alignment horizontal="left" vertical="center" wrapText="1"/>
    </xf>
    <xf numFmtId="0" fontId="47" fillId="0" borderId="29" xfId="0" quotePrefix="1" applyFont="1" applyBorder="1" applyAlignment="1">
      <alignment horizontal="left" vertical="center" wrapText="1"/>
    </xf>
    <xf numFmtId="0" fontId="0" fillId="0" borderId="0" xfId="0" applyAlignment="1">
      <alignment horizontal="left" vertical="center" wrapText="1"/>
    </xf>
    <xf numFmtId="0" fontId="0" fillId="0" borderId="16" xfId="0" applyBorder="1" applyAlignment="1">
      <alignment horizontal="left" vertical="center" wrapText="1"/>
    </xf>
    <xf numFmtId="0" fontId="0" fillId="0" borderId="100" xfId="0" applyBorder="1" applyAlignment="1">
      <alignment horizontal="left" vertical="center" wrapText="1"/>
    </xf>
    <xf numFmtId="0" fontId="0" fillId="0" borderId="0" xfId="0" applyAlignment="1">
      <alignment horizontal="right"/>
    </xf>
    <xf numFmtId="0" fontId="0" fillId="0" borderId="11" xfId="0" applyBorder="1" applyAlignment="1">
      <alignment horizontal="left" vertical="center"/>
    </xf>
    <xf numFmtId="165" fontId="0" fillId="0" borderId="12" xfId="0" applyNumberFormat="1" applyBorder="1" applyAlignment="1">
      <alignment horizontal="center" vertical="center"/>
    </xf>
    <xf numFmtId="165" fontId="0" fillId="0" borderId="0" xfId="0" applyNumberFormat="1" applyAlignment="1">
      <alignment horizontal="center" vertical="center"/>
    </xf>
    <xf numFmtId="0" fontId="2" fillId="0" borderId="0" xfId="0" applyFont="1" applyAlignment="1">
      <alignment horizontal="left" wrapText="1"/>
    </xf>
    <xf numFmtId="0" fontId="3" fillId="2" borderId="2" xfId="0" applyFont="1" applyFill="1" applyBorder="1" applyAlignment="1" applyProtection="1">
      <alignment horizontal="left" wrapText="1"/>
      <protection locked="0"/>
    </xf>
    <xf numFmtId="0" fontId="2" fillId="0" borderId="1" xfId="0" applyFont="1" applyBorder="1" applyAlignment="1">
      <alignment horizontal="center"/>
    </xf>
    <xf numFmtId="0" fontId="0" fillId="0" borderId="0" xfId="0" applyAlignment="1">
      <alignment horizontal="left" vertical="center"/>
    </xf>
    <xf numFmtId="0" fontId="0" fillId="0" borderId="16" xfId="0" applyBorder="1" applyAlignment="1">
      <alignment horizontal="left" vertical="center"/>
    </xf>
    <xf numFmtId="0" fontId="3" fillId="2" borderId="2" xfId="0" applyFont="1" applyFill="1" applyBorder="1" applyAlignment="1" applyProtection="1">
      <alignment horizontal="center"/>
      <protection locked="0"/>
    </xf>
    <xf numFmtId="164" fontId="0" fillId="0" borderId="21" xfId="0" applyNumberFormat="1" applyBorder="1" applyAlignment="1">
      <alignment horizontal="center" vertical="center" wrapText="1"/>
    </xf>
    <xf numFmtId="164" fontId="0" fillId="0" borderId="22" xfId="0" applyNumberFormat="1" applyBorder="1" applyAlignment="1">
      <alignment horizontal="center" vertical="center" wrapText="1"/>
    </xf>
    <xf numFmtId="164" fontId="0" fillId="0" borderId="97" xfId="0" applyNumberFormat="1" applyBorder="1" applyAlignment="1">
      <alignment horizontal="center" vertical="center" wrapText="1"/>
    </xf>
    <xf numFmtId="8" fontId="10" fillId="0" borderId="56" xfId="2" applyNumberFormat="1" applyBorder="1" applyAlignment="1">
      <alignment horizontal="center"/>
    </xf>
    <xf numFmtId="167" fontId="22" fillId="0" borderId="0" xfId="3" applyNumberFormat="1" applyFont="1" applyAlignment="1">
      <alignment horizontal="center" vertical="center"/>
    </xf>
    <xf numFmtId="0" fontId="20" fillId="0" borderId="40" xfId="2" applyFont="1" applyBorder="1" applyAlignment="1">
      <alignment horizontal="left" vertical="center" wrapText="1"/>
    </xf>
    <xf numFmtId="8" fontId="19" fillId="0" borderId="0" xfId="2" applyNumberFormat="1" applyFont="1" applyAlignment="1">
      <alignment horizontal="left" vertical="center" wrapText="1"/>
    </xf>
    <xf numFmtId="8" fontId="19" fillId="0" borderId="24" xfId="2" applyNumberFormat="1" applyFont="1" applyBorder="1" applyAlignment="1">
      <alignment horizontal="left" vertical="center" wrapText="1"/>
    </xf>
    <xf numFmtId="0" fontId="13" fillId="0" borderId="25" xfId="2" applyFont="1" applyBorder="1" applyAlignment="1">
      <alignment horizontal="left"/>
    </xf>
    <xf numFmtId="0" fontId="10" fillId="0" borderId="26" xfId="2" quotePrefix="1" applyBorder="1" applyAlignment="1">
      <alignment horizontal="center"/>
    </xf>
    <xf numFmtId="0" fontId="2" fillId="0" borderId="13" xfId="0" applyFont="1" applyBorder="1" applyAlignment="1">
      <alignment horizontal="center" vertical="center" textRotation="90"/>
    </xf>
    <xf numFmtId="0" fontId="2" fillId="0" borderId="14" xfId="0" applyFont="1" applyBorder="1" applyAlignment="1">
      <alignment horizontal="center" vertical="center" textRotation="90"/>
    </xf>
    <xf numFmtId="0" fontId="2" fillId="0" borderId="15" xfId="0" applyFont="1" applyBorder="1" applyAlignment="1">
      <alignment horizontal="center" vertical="center" textRotation="90"/>
    </xf>
    <xf numFmtId="0" fontId="2" fillId="14" borderId="18" xfId="0" applyFont="1" applyFill="1" applyBorder="1" applyAlignment="1">
      <alignment horizontal="center" vertical="center"/>
    </xf>
    <xf numFmtId="0" fontId="2" fillId="14" borderId="10" xfId="0" applyFont="1" applyFill="1" applyBorder="1" applyAlignment="1">
      <alignment horizontal="center" vertical="center"/>
    </xf>
    <xf numFmtId="0" fontId="2" fillId="14" borderId="19" xfId="0" applyFont="1" applyFill="1" applyBorder="1" applyAlignment="1">
      <alignment horizontal="center" vertical="center"/>
    </xf>
    <xf numFmtId="0" fontId="2" fillId="14" borderId="18" xfId="0" applyFont="1" applyFill="1" applyBorder="1" applyAlignment="1">
      <alignment horizontal="center"/>
    </xf>
    <xf numFmtId="0" fontId="2" fillId="14" borderId="10" xfId="0" applyFont="1" applyFill="1" applyBorder="1" applyAlignment="1">
      <alignment horizontal="center"/>
    </xf>
    <xf numFmtId="0" fontId="2" fillId="14" borderId="19" xfId="0" applyFont="1" applyFill="1" applyBorder="1" applyAlignment="1">
      <alignment horizontal="center"/>
    </xf>
    <xf numFmtId="0" fontId="2" fillId="14" borderId="3" xfId="0" applyFont="1" applyFill="1" applyBorder="1" applyAlignment="1">
      <alignment horizontal="center" vertical="center"/>
    </xf>
    <xf numFmtId="0" fontId="2" fillId="14" borderId="4" xfId="0" applyFont="1" applyFill="1" applyBorder="1" applyAlignment="1">
      <alignment horizontal="center" vertical="center"/>
    </xf>
    <xf numFmtId="0" fontId="2" fillId="14" borderId="5" xfId="0" applyFont="1" applyFill="1" applyBorder="1" applyAlignment="1">
      <alignment horizontal="center" vertical="center"/>
    </xf>
    <xf numFmtId="0" fontId="42" fillId="0" borderId="0" xfId="0" applyFont="1" applyAlignment="1">
      <alignment horizontal="left" vertical="center" wrapText="1"/>
    </xf>
    <xf numFmtId="0" fontId="2" fillId="0" borderId="13" xfId="0" applyFont="1" applyBorder="1" applyAlignment="1">
      <alignment horizontal="center" vertical="center" textRotation="90" wrapText="1"/>
    </xf>
    <xf numFmtId="0" fontId="2" fillId="0" borderId="14" xfId="0" applyFont="1" applyBorder="1" applyAlignment="1">
      <alignment horizontal="center" vertical="center" textRotation="90" wrapText="1"/>
    </xf>
    <xf numFmtId="0" fontId="2" fillId="0" borderId="15" xfId="0" applyFont="1" applyBorder="1" applyAlignment="1">
      <alignment horizontal="center" vertical="center" textRotation="90" wrapText="1"/>
    </xf>
    <xf numFmtId="8" fontId="48" fillId="0" borderId="0" xfId="2" applyNumberFormat="1" applyFont="1" applyBorder="1" applyAlignment="1">
      <alignment vertical="top"/>
    </xf>
    <xf numFmtId="0" fontId="51" fillId="0" borderId="0" xfId="2" applyFont="1" applyBorder="1" applyAlignment="1">
      <alignment horizontal="left"/>
    </xf>
    <xf numFmtId="8" fontId="4" fillId="4" borderId="110" xfId="2" applyNumberFormat="1" applyFont="1" applyFill="1" applyBorder="1" applyAlignment="1" applyProtection="1">
      <alignment vertical="center"/>
      <protection locked="0"/>
    </xf>
  </cellXfs>
  <cellStyles count="6">
    <cellStyle name="Currency" xfId="5" builtinId="4"/>
    <cellStyle name="Normal" xfId="0" builtinId="0"/>
    <cellStyle name="Normal 2" xfId="2" xr:uid="{374EFD1B-F9D8-4695-B8EA-9F844EB51033}"/>
    <cellStyle name="Normal 2 2" xfId="4" xr:uid="{696D034F-A662-4930-9D60-B82828302A36}"/>
    <cellStyle name="Percent" xfId="1" builtinId="5"/>
    <cellStyle name="Percent 2" xfId="3" xr:uid="{D6D62CFF-C040-456D-AB98-346E15A6F30E}"/>
  </cellStyles>
  <dxfs count="195">
    <dxf>
      <font>
        <b/>
        <i val="0"/>
        <color rgb="FFC00000"/>
      </font>
      <fill>
        <patternFill>
          <bgColor rgb="FFFFCCFF"/>
        </patternFill>
      </fill>
    </dxf>
    <dxf>
      <fill>
        <patternFill>
          <bgColor rgb="FFCCFFCC"/>
        </patternFill>
      </fill>
    </dxf>
    <dxf>
      <fill>
        <patternFill>
          <bgColor rgb="FFCCFFCC"/>
        </patternFill>
      </fill>
    </dxf>
    <dxf>
      <fill>
        <patternFill>
          <bgColor rgb="FFCCFFCC"/>
        </patternFill>
      </fill>
    </dxf>
    <dxf>
      <fill>
        <patternFill>
          <bgColor rgb="FFCCFFCC"/>
        </patternFill>
      </fill>
    </dxf>
    <dxf>
      <font>
        <color rgb="FFC00000"/>
      </font>
      <fill>
        <patternFill>
          <bgColor rgb="FFFFEBFF"/>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ont>
        <b/>
        <i val="0"/>
        <color rgb="FFC00000"/>
      </font>
      <fill>
        <patternFill>
          <bgColor rgb="FFFFCCFF"/>
        </patternFill>
      </fill>
    </dxf>
    <dxf>
      <font>
        <b/>
        <i val="0"/>
        <color rgb="FFC00000"/>
      </font>
      <fill>
        <patternFill>
          <bgColor rgb="FFFFEBFF"/>
        </patternFill>
      </fill>
    </dxf>
    <dxf>
      <fill>
        <patternFill patternType="lightUp">
          <fgColor theme="1"/>
        </patternFill>
      </fill>
    </dxf>
    <dxf>
      <font>
        <b/>
        <i val="0"/>
      </font>
      <fill>
        <patternFill>
          <bgColor rgb="FFCCFFCC"/>
        </patternFill>
      </fill>
    </dxf>
    <dxf>
      <font>
        <color rgb="FF006100"/>
      </font>
      <fill>
        <patternFill>
          <bgColor rgb="FFC6EFCE"/>
        </patternFill>
      </fill>
    </dxf>
    <dxf>
      <font>
        <b/>
        <i val="0"/>
      </font>
      <fill>
        <patternFill>
          <bgColor rgb="FFCCFFCC"/>
        </patternFill>
      </fill>
    </dxf>
    <dxf>
      <font>
        <b/>
        <i val="0"/>
      </font>
      <fill>
        <patternFill>
          <bgColor rgb="FFCCFFCC"/>
        </patternFill>
      </fill>
    </dxf>
    <dxf>
      <font>
        <b/>
        <i val="0"/>
      </font>
      <fill>
        <patternFill>
          <bgColor rgb="FFCCFFCC"/>
        </patternFill>
      </fill>
    </dxf>
    <dxf>
      <font>
        <color rgb="FF006100"/>
      </font>
      <fill>
        <patternFill>
          <bgColor rgb="FFC6EFCE"/>
        </patternFill>
      </fill>
    </dxf>
    <dxf>
      <font>
        <b/>
        <i val="0"/>
      </font>
      <fill>
        <patternFill>
          <bgColor rgb="FFCCFFCC"/>
        </patternFill>
      </fill>
    </dxf>
    <dxf>
      <font>
        <b/>
        <i val="0"/>
      </font>
      <fill>
        <patternFill>
          <bgColor rgb="FFCCFFCC"/>
        </patternFill>
      </fill>
    </dxf>
    <dxf>
      <font>
        <b/>
        <i val="0"/>
      </font>
      <fill>
        <patternFill>
          <bgColor rgb="FFCCFFCC"/>
        </patternFill>
      </fill>
    </dxf>
    <dxf>
      <font>
        <b/>
        <i val="0"/>
      </font>
      <fill>
        <patternFill>
          <bgColor rgb="FFCCFFCC"/>
        </patternFill>
      </fill>
    </dxf>
    <dxf>
      <font>
        <color rgb="FF006100"/>
      </font>
      <fill>
        <patternFill>
          <bgColor rgb="FFC6EFCE"/>
        </patternFill>
      </fill>
    </dxf>
    <dxf>
      <font>
        <b/>
        <i val="0"/>
      </font>
      <fill>
        <patternFill>
          <bgColor rgb="FFCCFFCC"/>
        </patternFill>
      </fill>
    </dxf>
    <dxf>
      <font>
        <b/>
        <i val="0"/>
      </font>
      <fill>
        <patternFill>
          <bgColor rgb="FFCCFFCC"/>
        </patternFill>
      </fill>
    </dxf>
    <dxf>
      <font>
        <b/>
        <i val="0"/>
      </font>
      <fill>
        <patternFill>
          <bgColor rgb="FFCCFFCC"/>
        </patternFill>
      </fill>
    </dxf>
    <dxf>
      <font>
        <b/>
        <i val="0"/>
      </font>
      <fill>
        <patternFill>
          <bgColor rgb="FFCCFFCC"/>
        </patternFill>
      </fill>
    </dxf>
    <dxf>
      <font>
        <color rgb="FF006100"/>
      </font>
      <fill>
        <patternFill>
          <bgColor rgb="FFC6EFCE"/>
        </patternFill>
      </fill>
    </dxf>
    <dxf>
      <font>
        <b/>
        <i val="0"/>
      </font>
      <fill>
        <patternFill>
          <bgColor rgb="FFCCFFCC"/>
        </patternFill>
      </fill>
    </dxf>
    <dxf>
      <font>
        <b/>
        <i val="0"/>
      </font>
      <fill>
        <patternFill>
          <bgColor rgb="FFCCFFCC"/>
        </patternFill>
      </fill>
    </dxf>
    <dxf>
      <font>
        <b/>
        <i val="0"/>
      </font>
      <fill>
        <patternFill>
          <bgColor rgb="FFCCFFCC"/>
        </patternFill>
      </fill>
    </dxf>
    <dxf>
      <font>
        <b/>
        <i val="0"/>
      </font>
      <fill>
        <patternFill>
          <bgColor rgb="FFCCFFCC"/>
        </patternFill>
      </fill>
    </dxf>
    <dxf>
      <font>
        <color rgb="FF006100"/>
      </font>
      <fill>
        <patternFill>
          <bgColor rgb="FFC6EFCE"/>
        </patternFill>
      </fill>
    </dxf>
    <dxf>
      <font>
        <b/>
        <i val="0"/>
      </font>
      <fill>
        <patternFill>
          <bgColor rgb="FFCCFFCC"/>
        </patternFill>
      </fill>
    </dxf>
    <dxf>
      <font>
        <b/>
        <i val="0"/>
      </font>
      <fill>
        <patternFill>
          <bgColor rgb="FFCCFFCC"/>
        </patternFill>
      </fill>
    </dxf>
    <dxf>
      <font>
        <b/>
        <i val="0"/>
      </font>
      <fill>
        <patternFill>
          <bgColor rgb="FFCCFFCC"/>
        </patternFill>
      </fill>
    </dxf>
    <dxf>
      <font>
        <b/>
        <i val="0"/>
      </font>
      <fill>
        <patternFill>
          <bgColor rgb="FFCCFFCC"/>
        </patternFill>
      </fill>
    </dxf>
    <dxf>
      <font>
        <color rgb="FF006100"/>
      </font>
      <fill>
        <patternFill>
          <bgColor rgb="FFC6EFCE"/>
        </patternFill>
      </fill>
    </dxf>
    <dxf>
      <font>
        <b/>
        <i val="0"/>
      </font>
      <fill>
        <patternFill>
          <bgColor rgb="FFCCFFCC"/>
        </patternFill>
      </fill>
    </dxf>
    <dxf>
      <font>
        <b/>
        <i val="0"/>
      </font>
      <fill>
        <patternFill>
          <bgColor rgb="FFCCFFCC"/>
        </patternFill>
      </fill>
    </dxf>
    <dxf>
      <font>
        <color rgb="FF006100"/>
      </font>
      <fill>
        <patternFill>
          <bgColor rgb="FFC6EFCE"/>
        </patternFill>
      </fill>
    </dxf>
    <dxf>
      <font>
        <b/>
        <i val="0"/>
      </font>
      <fill>
        <patternFill>
          <bgColor rgb="FFCCFFCC"/>
        </patternFill>
      </fill>
    </dxf>
    <dxf>
      <font>
        <b/>
        <i val="0"/>
      </font>
      <fill>
        <patternFill>
          <bgColor rgb="FFCCFFCC"/>
        </patternFill>
      </fill>
    </dxf>
    <dxf>
      <font>
        <b/>
        <i val="0"/>
      </font>
      <fill>
        <patternFill>
          <bgColor rgb="FFCCFFCC"/>
        </patternFill>
      </fill>
    </dxf>
    <dxf>
      <font>
        <b/>
        <i val="0"/>
      </font>
      <fill>
        <patternFill>
          <bgColor rgb="FFCCFFCC"/>
        </patternFill>
      </fill>
    </dxf>
    <dxf>
      <font>
        <color rgb="FF006100"/>
      </font>
      <fill>
        <patternFill>
          <bgColor rgb="FFC6EFCE"/>
        </patternFill>
      </fill>
    </dxf>
    <dxf>
      <font>
        <b/>
        <i val="0"/>
      </font>
      <fill>
        <patternFill>
          <bgColor rgb="FFCCFFCC"/>
        </patternFill>
      </fill>
    </dxf>
    <dxf>
      <font>
        <b/>
        <i val="0"/>
      </font>
      <fill>
        <patternFill>
          <bgColor rgb="FFCCFFCC"/>
        </patternFill>
      </fill>
    </dxf>
    <dxf>
      <font>
        <b/>
        <i val="0"/>
      </font>
      <fill>
        <patternFill>
          <bgColor rgb="FFCCFFCC"/>
        </patternFill>
      </fill>
    </dxf>
    <dxf>
      <font>
        <b/>
        <i val="0"/>
      </font>
      <fill>
        <patternFill>
          <bgColor rgb="FFCCFFCC"/>
        </patternFill>
      </fill>
    </dxf>
    <dxf>
      <font>
        <color rgb="FF006100"/>
      </font>
      <fill>
        <patternFill>
          <bgColor rgb="FFC6EFCE"/>
        </patternFill>
      </fill>
    </dxf>
    <dxf>
      <font>
        <b/>
        <i val="0"/>
      </font>
      <fill>
        <patternFill>
          <bgColor rgb="FFCCFFCC"/>
        </patternFill>
      </fill>
    </dxf>
    <dxf>
      <font>
        <b/>
        <i val="0"/>
      </font>
      <fill>
        <patternFill>
          <bgColor rgb="FFCCFFCC"/>
        </patternFill>
      </fill>
    </dxf>
    <dxf>
      <font>
        <b/>
        <i val="0"/>
      </font>
      <fill>
        <patternFill>
          <bgColor rgb="FFCCFFCC"/>
        </patternFill>
      </fill>
    </dxf>
    <dxf>
      <font>
        <b/>
        <i val="0"/>
      </font>
      <fill>
        <patternFill>
          <bgColor rgb="FFCCFFCC"/>
        </patternFill>
      </fill>
    </dxf>
    <dxf>
      <font>
        <color rgb="FF006100"/>
      </font>
      <fill>
        <patternFill>
          <bgColor rgb="FFC6EFCE"/>
        </patternFill>
      </fill>
    </dxf>
    <dxf>
      <font>
        <b/>
        <i val="0"/>
      </font>
      <fill>
        <patternFill>
          <bgColor rgb="FFCCFFCC"/>
        </patternFill>
      </fill>
    </dxf>
    <dxf>
      <font>
        <b/>
        <i val="0"/>
      </font>
      <fill>
        <patternFill>
          <bgColor rgb="FFCCFFCC"/>
        </patternFill>
      </fill>
    </dxf>
    <dxf>
      <font>
        <b/>
        <i val="0"/>
      </font>
      <fill>
        <patternFill>
          <bgColor rgb="FFCCFFCC"/>
        </patternFill>
      </fill>
    </dxf>
    <dxf>
      <font>
        <color rgb="FF006100"/>
      </font>
      <fill>
        <patternFill>
          <bgColor rgb="FFC6EFCE"/>
        </patternFill>
      </fill>
    </dxf>
    <dxf>
      <font>
        <b/>
        <i val="0"/>
      </font>
      <fill>
        <patternFill>
          <bgColor rgb="FFCCFFCC"/>
        </patternFill>
      </fill>
    </dxf>
    <dxf>
      <font>
        <color rgb="FF006100"/>
      </font>
      <fill>
        <patternFill>
          <bgColor rgb="FFC6EFCE"/>
        </patternFill>
      </fill>
    </dxf>
    <dxf>
      <font>
        <b/>
        <i val="0"/>
      </font>
      <fill>
        <patternFill>
          <bgColor rgb="FFCCFFCC"/>
        </patternFill>
      </fill>
    </dxf>
    <dxf>
      <font>
        <b/>
        <i val="0"/>
      </font>
      <fill>
        <patternFill>
          <bgColor rgb="FFCCFFCC"/>
        </patternFill>
      </fill>
    </dxf>
    <dxf>
      <font>
        <b/>
        <i val="0"/>
      </font>
      <fill>
        <patternFill>
          <bgColor rgb="FFCCFFCC"/>
        </patternFill>
      </fill>
    </dxf>
    <dxf>
      <font>
        <color rgb="FF006100"/>
      </font>
      <fill>
        <patternFill>
          <bgColor rgb="FFC6EFCE"/>
        </patternFill>
      </fill>
    </dxf>
    <dxf>
      <font>
        <color rgb="FF006100"/>
      </font>
      <fill>
        <patternFill>
          <bgColor rgb="FFC6EFCE"/>
        </patternFill>
      </fill>
    </dxf>
    <dxf>
      <font>
        <b/>
        <i val="0"/>
      </font>
      <fill>
        <patternFill>
          <bgColor rgb="FFCCFFCC"/>
        </patternFill>
      </fill>
    </dxf>
    <dxf>
      <font>
        <b/>
        <i val="0"/>
      </font>
      <fill>
        <patternFill>
          <bgColor rgb="FFCCFFCC"/>
        </patternFill>
      </fill>
    </dxf>
    <dxf>
      <font>
        <b/>
        <i val="0"/>
      </font>
      <fill>
        <patternFill>
          <bgColor rgb="FFCCFFCC"/>
        </patternFill>
      </fill>
    </dxf>
    <dxf>
      <font>
        <b/>
        <i val="0"/>
      </font>
      <fill>
        <patternFill>
          <bgColor rgb="FFCCFFCC"/>
        </patternFill>
      </fill>
    </dxf>
    <dxf>
      <font>
        <b/>
        <i val="0"/>
      </font>
      <fill>
        <patternFill>
          <bgColor rgb="FFCCFFCC"/>
        </patternFill>
      </fill>
    </dxf>
    <dxf>
      <font>
        <b/>
        <i val="0"/>
      </font>
      <fill>
        <patternFill>
          <bgColor rgb="FFCCFFCC"/>
        </patternFill>
      </fill>
    </dxf>
    <dxf>
      <font>
        <color rgb="FF006100"/>
      </font>
      <fill>
        <patternFill>
          <bgColor rgb="FFC6EFCE"/>
        </patternFill>
      </fill>
    </dxf>
    <dxf>
      <font>
        <b/>
        <i val="0"/>
      </font>
      <fill>
        <patternFill>
          <bgColor rgb="FFCCFFCC"/>
        </patternFill>
      </fill>
    </dxf>
    <dxf>
      <font>
        <b/>
        <i val="0"/>
      </font>
      <fill>
        <patternFill>
          <bgColor rgb="FFCCFFCC"/>
        </patternFill>
      </fill>
    </dxf>
    <dxf>
      <font>
        <b/>
        <i val="0"/>
      </font>
      <fill>
        <patternFill>
          <bgColor rgb="FFCCFFCC"/>
        </patternFill>
      </fill>
    </dxf>
    <dxf>
      <font>
        <color rgb="FF006100"/>
      </font>
      <fill>
        <patternFill>
          <bgColor rgb="FFC6EFCE"/>
        </patternFill>
      </fill>
    </dxf>
    <dxf>
      <font>
        <b/>
        <i val="0"/>
      </font>
      <fill>
        <patternFill>
          <bgColor rgb="FFCCFFCC"/>
        </patternFill>
      </fill>
    </dxf>
    <dxf>
      <font>
        <b/>
        <i val="0"/>
      </font>
      <fill>
        <patternFill>
          <bgColor rgb="FFCCFFCC"/>
        </patternFill>
      </fill>
    </dxf>
    <dxf>
      <font>
        <b/>
        <i val="0"/>
      </font>
      <fill>
        <patternFill>
          <bgColor rgb="FFCCFFCC"/>
        </patternFill>
      </fill>
    </dxf>
    <dxf>
      <font>
        <b/>
        <i val="0"/>
      </font>
      <fill>
        <patternFill>
          <bgColor rgb="FFCCFFCC"/>
        </patternFill>
      </fill>
    </dxf>
    <dxf>
      <font>
        <b/>
        <i val="0"/>
      </font>
      <fill>
        <patternFill>
          <bgColor rgb="FFCCFFCC"/>
        </patternFill>
      </fill>
    </dxf>
    <dxf>
      <font>
        <b/>
        <i val="0"/>
      </font>
      <fill>
        <patternFill>
          <bgColor rgb="FFCCFFCC"/>
        </patternFill>
      </fill>
    </dxf>
    <dxf>
      <font>
        <b/>
        <i val="0"/>
      </font>
      <fill>
        <patternFill>
          <bgColor rgb="FFCCFFCC"/>
        </patternFill>
      </fill>
    </dxf>
    <dxf>
      <font>
        <b/>
        <i val="0"/>
      </font>
      <fill>
        <patternFill>
          <bgColor rgb="FFCCFFCC"/>
        </patternFill>
      </fill>
    </dxf>
    <dxf>
      <font>
        <b/>
        <i val="0"/>
      </font>
      <fill>
        <patternFill>
          <bgColor rgb="FFCCFFCC"/>
        </patternFill>
      </fill>
    </dxf>
    <dxf>
      <font>
        <color rgb="FF006100"/>
      </font>
      <fill>
        <patternFill>
          <bgColor rgb="FFC6EFCE"/>
        </patternFill>
      </fill>
    </dxf>
    <dxf>
      <font>
        <b/>
        <i val="0"/>
      </font>
      <fill>
        <patternFill>
          <bgColor rgb="FFCCFFCC"/>
        </patternFill>
      </fill>
    </dxf>
    <dxf>
      <font>
        <color rgb="FF006100"/>
      </font>
      <fill>
        <patternFill>
          <bgColor rgb="FFC6EFCE"/>
        </patternFill>
      </fill>
    </dxf>
    <dxf>
      <font>
        <b/>
        <i val="0"/>
      </font>
      <fill>
        <patternFill>
          <bgColor rgb="FFCCFFCC"/>
        </patternFill>
      </fill>
    </dxf>
    <dxf>
      <font>
        <b/>
        <i val="0"/>
      </font>
      <fill>
        <patternFill>
          <bgColor rgb="FFCCFFCC"/>
        </patternFill>
      </fill>
    </dxf>
    <dxf>
      <font>
        <b/>
        <i val="0"/>
      </font>
      <fill>
        <patternFill>
          <bgColor rgb="FFCCFFCC"/>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b/>
        <i val="0"/>
      </font>
      <fill>
        <patternFill>
          <bgColor rgb="FFCCFFCC"/>
        </patternFill>
      </fill>
    </dxf>
    <dxf>
      <font>
        <b/>
        <i val="0"/>
      </font>
      <fill>
        <patternFill>
          <bgColor rgb="FFCCFFCC"/>
        </patternFill>
      </fill>
    </dxf>
    <dxf>
      <font>
        <b/>
        <i val="0"/>
      </font>
      <fill>
        <patternFill>
          <bgColor rgb="FFCCFFCC"/>
        </patternFill>
      </fill>
    </dxf>
    <dxf>
      <font>
        <color rgb="FF006100"/>
      </font>
      <fill>
        <patternFill>
          <bgColor rgb="FFC6EFCE"/>
        </patternFill>
      </fill>
    </dxf>
    <dxf>
      <font>
        <b/>
        <i val="0"/>
      </font>
      <fill>
        <patternFill>
          <bgColor rgb="FFCCFFCC"/>
        </patternFill>
      </fill>
    </dxf>
    <dxf>
      <font>
        <b/>
        <i val="0"/>
      </font>
      <fill>
        <patternFill>
          <bgColor rgb="FFCCFFCC"/>
        </patternFill>
      </fill>
    </dxf>
    <dxf>
      <font>
        <b/>
        <i val="0"/>
      </font>
      <fill>
        <patternFill>
          <bgColor rgb="FFCCFFCC"/>
        </patternFill>
      </fill>
    </dxf>
    <dxf>
      <font>
        <color rgb="FF006100"/>
      </font>
      <fill>
        <patternFill>
          <bgColor rgb="FFC6EFCE"/>
        </patternFill>
      </fill>
    </dxf>
    <dxf>
      <font>
        <b/>
        <i val="0"/>
      </font>
      <fill>
        <patternFill>
          <bgColor rgb="FFCCFFCC"/>
        </patternFill>
      </fill>
    </dxf>
    <dxf>
      <font>
        <b/>
        <i val="0"/>
      </font>
      <fill>
        <patternFill>
          <bgColor rgb="FFCCFFCC"/>
        </patternFill>
      </fill>
    </dxf>
    <dxf>
      <font>
        <b/>
        <i val="0"/>
      </font>
      <fill>
        <patternFill>
          <bgColor rgb="FFCCFFCC"/>
        </patternFill>
      </fill>
    </dxf>
    <dxf>
      <font>
        <b/>
        <i val="0"/>
      </font>
      <fill>
        <patternFill>
          <bgColor rgb="FFCCFFCC"/>
        </patternFill>
      </fill>
    </dxf>
    <dxf>
      <font>
        <b/>
        <i val="0"/>
      </font>
      <fill>
        <patternFill>
          <bgColor rgb="FFCCFFCC"/>
        </patternFill>
      </fill>
    </dxf>
    <dxf>
      <font>
        <b/>
        <i val="0"/>
      </font>
      <fill>
        <patternFill>
          <bgColor rgb="FFCCFFCC"/>
        </patternFill>
      </fill>
    </dxf>
    <dxf>
      <font>
        <b/>
        <i val="0"/>
      </font>
      <fill>
        <patternFill>
          <bgColor rgb="FFCCFFCC"/>
        </patternFill>
      </fill>
    </dxf>
    <dxf>
      <font>
        <b/>
        <i val="0"/>
      </font>
      <fill>
        <patternFill>
          <bgColor rgb="FFCCFFCC"/>
        </patternFill>
      </fill>
    </dxf>
    <dxf>
      <font>
        <b/>
        <i val="0"/>
      </font>
      <fill>
        <patternFill>
          <bgColor rgb="FFCCFFCC"/>
        </patternFill>
      </fill>
    </dxf>
    <dxf>
      <font>
        <b/>
        <i val="0"/>
      </font>
      <fill>
        <patternFill>
          <bgColor rgb="FFCCFFCC"/>
        </patternFill>
      </fill>
    </dxf>
    <dxf>
      <font>
        <b/>
        <i val="0"/>
      </font>
      <fill>
        <patternFill>
          <bgColor rgb="FFCCFFCC"/>
        </patternFill>
      </fill>
    </dxf>
    <dxf>
      <font>
        <b/>
        <i val="0"/>
      </font>
      <fill>
        <patternFill>
          <bgColor rgb="FFCCFFCC"/>
        </patternFill>
      </fill>
    </dxf>
    <dxf>
      <font>
        <b/>
        <i val="0"/>
      </font>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b/>
        <i val="0"/>
        <color rgb="FFC00000"/>
      </font>
      <fill>
        <patternFill>
          <bgColor rgb="FFFFCCFF"/>
        </patternFill>
      </fill>
    </dxf>
    <dxf>
      <font>
        <b val="0"/>
        <i/>
        <strike val="0"/>
        <color rgb="FFC00000"/>
      </font>
      <fill>
        <patternFill>
          <bgColor rgb="FFFFCCFF"/>
        </patternFill>
      </fill>
    </dxf>
    <dxf>
      <fill>
        <patternFill patternType="lightUp">
          <fgColor theme="1"/>
        </patternFill>
      </fill>
    </dxf>
    <dxf>
      <fill>
        <patternFill patternType="lightUp">
          <fgColor theme="1"/>
        </patternFill>
      </fill>
    </dxf>
    <dxf>
      <font>
        <color theme="0"/>
      </font>
      <border>
        <left/>
        <right/>
        <top/>
        <bottom/>
        <vertical/>
        <horizontal/>
      </border>
    </dxf>
    <dxf>
      <font>
        <b/>
        <i val="0"/>
        <color rgb="FFC00000"/>
      </font>
      <fill>
        <patternFill>
          <bgColor rgb="FFFFCCFF"/>
        </patternFill>
      </fill>
    </dxf>
    <dxf>
      <font>
        <b/>
        <i val="0"/>
        <color rgb="FF7030A0"/>
      </font>
      <fill>
        <patternFill>
          <bgColor rgb="FF99FF99"/>
        </patternFill>
      </fill>
    </dxf>
    <dxf>
      <font>
        <b/>
        <i val="0"/>
        <color rgb="FFC00000"/>
      </font>
      <fill>
        <patternFill>
          <bgColor rgb="FFFFCCFF"/>
        </patternFill>
      </fill>
    </dxf>
    <dxf>
      <font>
        <color rgb="FFE6E6E6"/>
      </font>
      <fill>
        <patternFill patternType="lightUp">
          <fgColor theme="0" tint="-0.499984740745262"/>
        </patternFill>
      </fill>
    </dxf>
    <dxf>
      <font>
        <b/>
        <i val="0"/>
        <color rgb="FF7030A0"/>
      </font>
      <fill>
        <patternFill>
          <bgColor rgb="FF99FF99"/>
        </patternFill>
      </fill>
    </dxf>
    <dxf>
      <font>
        <color rgb="FFE6E6E6"/>
      </font>
      <fill>
        <patternFill patternType="lightUp">
          <fgColor theme="0" tint="-0.499984740745262"/>
        </patternFill>
      </fill>
    </dxf>
    <dxf>
      <font>
        <b/>
        <i val="0"/>
        <color rgb="FF7030A0"/>
      </font>
      <fill>
        <patternFill>
          <bgColor rgb="FF99FF99"/>
        </patternFill>
      </fill>
    </dxf>
    <dxf>
      <font>
        <b/>
        <i/>
        <color theme="0" tint="-0.499984740745262"/>
      </font>
      <fill>
        <patternFill patternType="none">
          <bgColor auto="1"/>
        </patternFill>
      </fill>
    </dxf>
    <dxf>
      <font>
        <b/>
        <i val="0"/>
        <color rgb="FFC00000"/>
      </font>
      <fill>
        <patternFill>
          <bgColor rgb="FFFFCCFF"/>
        </patternFill>
      </fill>
    </dxf>
    <dxf>
      <font>
        <b/>
        <i val="0"/>
        <color rgb="FF7030A0"/>
      </font>
      <fill>
        <patternFill>
          <bgColor rgb="FF99FF99"/>
        </patternFill>
      </fill>
    </dxf>
    <dxf>
      <fill>
        <patternFill patternType="lightUp">
          <fgColor theme="0" tint="-0.499984740745262"/>
        </patternFill>
      </fill>
    </dxf>
    <dxf>
      <font>
        <b/>
        <i val="0"/>
        <color rgb="FF7030A0"/>
      </font>
      <fill>
        <patternFill>
          <bgColor rgb="FF99FF99"/>
        </patternFill>
      </fill>
    </dxf>
    <dxf>
      <fill>
        <patternFill patternType="lightUp">
          <fgColor theme="0" tint="-0.499984740745262"/>
        </patternFill>
      </fill>
    </dxf>
    <dxf>
      <font>
        <b/>
        <i val="0"/>
        <color rgb="FFC00000"/>
      </font>
      <fill>
        <patternFill>
          <bgColor rgb="FFFFCCFF"/>
        </patternFill>
      </fill>
    </dxf>
    <dxf>
      <font>
        <b/>
        <i val="0"/>
        <color rgb="FFC00000"/>
      </font>
      <fill>
        <patternFill>
          <bgColor rgb="FF99FF99"/>
        </patternFill>
      </fill>
    </dxf>
    <dxf>
      <font>
        <b/>
        <i val="0"/>
        <color rgb="FFC00000"/>
      </font>
      <fill>
        <patternFill>
          <bgColor rgb="FF99FF99"/>
        </patternFill>
      </fill>
    </dxf>
    <dxf>
      <font>
        <b/>
        <i val="0"/>
        <color rgb="FF7030A0"/>
      </font>
      <fill>
        <patternFill>
          <bgColor rgb="FF99FF99"/>
        </patternFill>
      </fill>
    </dxf>
    <dxf>
      <font>
        <b/>
        <i val="0"/>
        <color rgb="FFC00000"/>
      </font>
      <fill>
        <patternFill>
          <bgColor rgb="FFFFCCFF"/>
        </patternFill>
      </fill>
    </dxf>
    <dxf>
      <font>
        <b/>
        <i val="0"/>
        <color rgb="FFC00000"/>
      </font>
      <fill>
        <patternFill>
          <bgColor rgb="FFFFCCFF"/>
        </patternFill>
      </fill>
    </dxf>
    <dxf>
      <font>
        <b/>
        <i val="0"/>
        <color rgb="FFC00000"/>
      </font>
      <fill>
        <patternFill>
          <bgColor rgb="FFFFCCFF"/>
        </patternFill>
      </fill>
    </dxf>
    <dxf>
      <font>
        <b/>
        <i val="0"/>
        <color rgb="FFC00000"/>
      </font>
      <fill>
        <patternFill>
          <bgColor rgb="FFFFCCFF"/>
        </patternFill>
      </fill>
    </dxf>
    <dxf>
      <font>
        <b/>
        <i val="0"/>
        <color rgb="FF7030A0"/>
      </font>
      <fill>
        <patternFill>
          <bgColor rgb="FF99FF99"/>
        </patternFill>
      </fill>
    </dxf>
    <dxf>
      <font>
        <b/>
        <i val="0"/>
        <color rgb="FFC00000"/>
      </font>
      <fill>
        <patternFill>
          <bgColor rgb="FFFFCCFF"/>
        </patternFill>
      </fill>
    </dxf>
    <dxf>
      <fill>
        <patternFill patternType="lightUp">
          <fgColor theme="0" tint="-0.499984740745262"/>
        </patternFill>
      </fill>
    </dxf>
    <dxf>
      <font>
        <b/>
        <i val="0"/>
        <color rgb="FF7030A0"/>
      </font>
      <fill>
        <patternFill>
          <bgColor rgb="FF99FF99"/>
        </patternFill>
      </fill>
    </dxf>
    <dxf>
      <font>
        <color rgb="FFE6E6E6"/>
      </font>
      <fill>
        <patternFill patternType="lightUp">
          <fgColor theme="0" tint="-0.499984740745262"/>
        </patternFill>
      </fill>
    </dxf>
    <dxf>
      <font>
        <b/>
        <i val="0"/>
        <color rgb="FFC00000"/>
      </font>
      <fill>
        <patternFill>
          <bgColor rgb="FFFFCCFF"/>
        </patternFill>
      </fill>
    </dxf>
    <dxf>
      <font>
        <b/>
        <i val="0"/>
        <color rgb="FFC00000"/>
      </font>
      <fill>
        <patternFill>
          <bgColor rgb="FFFFCCFF"/>
        </patternFill>
      </fill>
    </dxf>
    <dxf>
      <fill>
        <patternFill patternType="lightUp">
          <fgColor rgb="FFC00000"/>
        </patternFill>
      </fill>
    </dxf>
    <dxf>
      <font>
        <color theme="0" tint="-0.499984740745262"/>
      </font>
    </dxf>
    <dxf>
      <font>
        <b/>
        <i val="0"/>
        <color rgb="FF7030A0"/>
      </font>
      <fill>
        <patternFill>
          <bgColor rgb="FF99FF99"/>
        </patternFill>
      </fill>
    </dxf>
    <dxf>
      <font>
        <b/>
        <i val="0"/>
        <color rgb="FFC00000"/>
      </font>
      <fill>
        <patternFill>
          <bgColor rgb="FFFFCCFF"/>
        </patternFill>
      </fill>
    </dxf>
    <dxf>
      <font>
        <color theme="0" tint="-0.499984740745262"/>
      </font>
    </dxf>
    <dxf>
      <font>
        <b/>
        <i val="0"/>
        <color rgb="FFC00000"/>
      </font>
      <fill>
        <patternFill>
          <bgColor rgb="FFFFCCFF"/>
        </patternFill>
      </fill>
    </dxf>
    <dxf>
      <font>
        <b/>
        <i val="0"/>
        <color rgb="FF7030A0"/>
      </font>
      <fill>
        <patternFill>
          <bgColor rgb="FF99FF99"/>
        </patternFill>
      </fill>
    </dxf>
    <dxf>
      <font>
        <color theme="0" tint="-0.499984740745262"/>
      </font>
    </dxf>
    <dxf>
      <font>
        <color theme="0" tint="-0.499984740745262"/>
      </font>
    </dxf>
    <dxf>
      <border>
        <left/>
        <right/>
        <top/>
        <bottom/>
        <vertical/>
        <horizontal/>
      </border>
    </dxf>
    <dxf>
      <font>
        <b/>
        <i val="0"/>
        <color rgb="FFC00000"/>
      </font>
      <fill>
        <patternFill>
          <bgColor rgb="FFFFCCFF"/>
        </patternFill>
      </fill>
    </dxf>
    <dxf>
      <font>
        <b/>
        <i val="0"/>
        <color rgb="FFC00000"/>
      </font>
      <fill>
        <patternFill>
          <bgColor rgb="FFFFCCFF"/>
        </patternFill>
      </fill>
    </dxf>
    <dxf>
      <font>
        <b/>
        <i val="0"/>
        <color rgb="FFC00000"/>
      </font>
      <fill>
        <patternFill>
          <bgColor rgb="FFFFCCFF"/>
        </patternFill>
      </fill>
    </dxf>
    <dxf>
      <font>
        <b/>
        <i val="0"/>
        <color rgb="FFC00000"/>
      </font>
      <fill>
        <patternFill>
          <bgColor rgb="FFFFCCFF"/>
        </patternFill>
      </fill>
    </dxf>
    <dxf>
      <font>
        <b/>
        <i val="0"/>
        <color rgb="FF7030A0"/>
      </font>
      <fill>
        <patternFill>
          <bgColor rgb="FF99FF99"/>
        </patternFill>
      </fill>
    </dxf>
    <dxf>
      <font>
        <b/>
        <i val="0"/>
        <color rgb="FF7030A0"/>
      </font>
      <fill>
        <patternFill>
          <bgColor rgb="FF99FF99"/>
        </patternFill>
      </fill>
    </dxf>
    <dxf>
      <font>
        <b/>
        <i val="0"/>
        <color rgb="FFC00000"/>
      </font>
      <fill>
        <patternFill>
          <bgColor rgb="FFFFCCFF"/>
        </patternFill>
      </fill>
    </dxf>
    <dxf>
      <font>
        <b/>
        <i val="0"/>
        <color rgb="FF7030A0"/>
      </font>
      <fill>
        <patternFill>
          <bgColor rgb="FF99FF99"/>
        </patternFill>
      </fill>
    </dxf>
    <dxf>
      <font>
        <b/>
        <i val="0"/>
        <color rgb="FF7030A0"/>
      </font>
      <fill>
        <patternFill>
          <bgColor rgb="FF99FF99"/>
        </patternFill>
      </fill>
    </dxf>
    <dxf>
      <font>
        <b/>
        <i val="0"/>
        <color rgb="FF7030A0"/>
      </font>
      <fill>
        <patternFill>
          <bgColor rgb="FF99FF99"/>
        </patternFill>
      </fill>
    </dxf>
    <dxf>
      <font>
        <b/>
        <i val="0"/>
        <color rgb="FFC00000"/>
      </font>
      <fill>
        <patternFill>
          <bgColor rgb="FFFFCCFF"/>
        </patternFill>
      </fill>
    </dxf>
    <dxf>
      <font>
        <b/>
        <i val="0"/>
        <color rgb="FF7030A0"/>
      </font>
      <fill>
        <patternFill>
          <bgColor rgb="FF99FF99"/>
        </patternFill>
      </fill>
    </dxf>
    <dxf>
      <font>
        <b/>
        <i val="0"/>
        <color rgb="FFC00000"/>
      </font>
      <fill>
        <patternFill>
          <bgColor rgb="FFFFCCFF"/>
        </patternFill>
      </fill>
    </dxf>
    <dxf>
      <font>
        <b/>
        <i val="0"/>
        <color rgb="FF7030A0"/>
      </font>
      <fill>
        <patternFill>
          <bgColor rgb="FF99FF99"/>
        </patternFill>
      </fill>
    </dxf>
    <dxf>
      <font>
        <b/>
        <i val="0"/>
        <color rgb="FFC00000"/>
      </font>
      <fill>
        <patternFill>
          <bgColor rgb="FFFFCCFF"/>
        </patternFill>
      </fill>
    </dxf>
    <dxf>
      <font>
        <b/>
        <i val="0"/>
        <color rgb="FFC00000"/>
      </font>
      <fill>
        <patternFill>
          <bgColor rgb="FFFFCCFF"/>
        </patternFill>
      </fill>
    </dxf>
    <dxf>
      <font>
        <b/>
        <i val="0"/>
        <color rgb="FF7030A0"/>
      </font>
      <fill>
        <patternFill>
          <fgColor auto="1"/>
          <bgColor rgb="FF99FF99"/>
        </patternFill>
      </fill>
    </dxf>
    <dxf>
      <font>
        <b/>
        <i val="0"/>
        <color rgb="FFC00000"/>
      </font>
      <fill>
        <patternFill>
          <bgColor rgb="FFFFCCFF"/>
        </patternFill>
      </fill>
    </dxf>
  </dxfs>
  <tableStyles count="1" defaultTableStyle="TableStyleMedium2" defaultPivotStyle="PivotStyleLight16">
    <tableStyle name="Invisible" pivot="0" table="0" count="0" xr9:uid="{612E9DDC-A1C2-429B-81DF-DDC0B7330BAB}"/>
  </tableStyles>
  <colors>
    <mruColors>
      <color rgb="FFFFEBFF"/>
      <color rgb="FFFFFFCC"/>
      <color rgb="FF0000FF"/>
      <color rgb="FFFFFFE6"/>
      <color rgb="FF00FF00"/>
      <color rgb="FFFF99FF"/>
      <color rgb="FF99FF99"/>
      <color rgb="FFFFCCFF"/>
      <color rgb="FFCCFFCC"/>
      <color rgb="FFE6E6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tmp"/><Relationship Id="rId1" Type="http://schemas.openxmlformats.org/officeDocument/2006/relationships/image" Target="../media/image1.tmp"/></Relationships>
</file>

<file path=xl/drawings/drawing1.xml><?xml version="1.0" encoding="utf-8"?>
<xdr:wsDr xmlns:xdr="http://schemas.openxmlformats.org/drawingml/2006/spreadsheetDrawing" xmlns:a="http://schemas.openxmlformats.org/drawingml/2006/main">
  <xdr:twoCellAnchor editAs="oneCell">
    <xdr:from>
      <xdr:col>263</xdr:col>
      <xdr:colOff>380998</xdr:colOff>
      <xdr:row>65</xdr:row>
      <xdr:rowOff>101574</xdr:rowOff>
    </xdr:from>
    <xdr:to>
      <xdr:col>275</xdr:col>
      <xdr:colOff>477951</xdr:colOff>
      <xdr:row>92</xdr:row>
      <xdr:rowOff>12810</xdr:rowOff>
    </xdr:to>
    <xdr:pic>
      <xdr:nvPicPr>
        <xdr:cNvPr id="5" name="Picture 4">
          <a:extLst>
            <a:ext uri="{FF2B5EF4-FFF2-40B4-BE49-F238E27FC236}">
              <a16:creationId xmlns:a16="http://schemas.microsoft.com/office/drawing/2014/main" id="{E2CBB566-1369-4735-A70C-699399D33D7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24730467" y="12531699"/>
          <a:ext cx="9514797" cy="5054736"/>
        </a:xfrm>
        <a:prstGeom prst="rect">
          <a:avLst/>
        </a:prstGeom>
      </xdr:spPr>
    </xdr:pic>
    <xdr:clientData/>
  </xdr:twoCellAnchor>
  <xdr:twoCellAnchor editAs="oneCell">
    <xdr:from>
      <xdr:col>263</xdr:col>
      <xdr:colOff>306183</xdr:colOff>
      <xdr:row>93</xdr:row>
      <xdr:rowOff>154780</xdr:rowOff>
    </xdr:from>
    <xdr:to>
      <xdr:col>275</xdr:col>
      <xdr:colOff>394255</xdr:colOff>
      <xdr:row>115</xdr:row>
      <xdr:rowOff>122033</xdr:rowOff>
    </xdr:to>
    <xdr:pic>
      <xdr:nvPicPr>
        <xdr:cNvPr id="3" name="Picture 2">
          <a:extLst>
            <a:ext uri="{FF2B5EF4-FFF2-40B4-BE49-F238E27FC236}">
              <a16:creationId xmlns:a16="http://schemas.microsoft.com/office/drawing/2014/main" id="{793E9273-17AE-4D3F-A66D-338AA0649D5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24655652" y="17918905"/>
          <a:ext cx="9505916" cy="4158253"/>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DE811B-9A00-47A7-9931-ED91F2FA1118}">
  <dimension ref="A1:R95"/>
  <sheetViews>
    <sheetView tabSelected="1" zoomScale="80" zoomScaleNormal="80" workbookViewId="0">
      <selection activeCell="D20" sqref="D20"/>
    </sheetView>
  </sheetViews>
  <sheetFormatPr defaultRowHeight="15" x14ac:dyDescent="0.25"/>
  <cols>
    <col min="1" max="1" width="3.7109375" customWidth="1"/>
    <col min="2" max="3" width="13.7109375" customWidth="1"/>
    <col min="4" max="4" width="47.28515625" customWidth="1"/>
    <col min="5" max="5" width="13.7109375" customWidth="1"/>
    <col min="6" max="6" width="16.7109375" customWidth="1"/>
    <col min="7" max="7" width="19.85546875" customWidth="1"/>
    <col min="8" max="9" width="13.7109375" customWidth="1"/>
    <col min="10" max="10" width="19.7109375" customWidth="1"/>
    <col min="11" max="14" width="13.7109375" customWidth="1"/>
    <col min="15" max="17" width="9.7109375" customWidth="1"/>
    <col min="18" max="18" width="18" customWidth="1"/>
    <col min="19" max="19" width="8.85546875" customWidth="1"/>
  </cols>
  <sheetData>
    <row r="1" spans="1:18" ht="15.75" x14ac:dyDescent="0.25">
      <c r="A1" s="185" t="s">
        <v>710</v>
      </c>
    </row>
    <row r="3" spans="1:18" x14ac:dyDescent="0.25">
      <c r="B3" s="4" t="s">
        <v>0</v>
      </c>
      <c r="H3" t="str">
        <f>IF(H4+H5+H6+H7+H8=0,"STOP: Please select a TDC PU Limitation qualifying date","")</f>
        <v/>
      </c>
    </row>
    <row r="4" spans="1:18" x14ac:dyDescent="0.25">
      <c r="C4" s="464" t="s">
        <v>1</v>
      </c>
      <c r="D4" s="464"/>
      <c r="E4" s="464"/>
      <c r="F4" s="464"/>
      <c r="G4" s="465"/>
      <c r="H4" s="26"/>
      <c r="I4" t="s">
        <v>2</v>
      </c>
      <c r="J4" s="22"/>
      <c r="K4" s="27"/>
    </row>
    <row r="5" spans="1:18" x14ac:dyDescent="0.25">
      <c r="C5" s="464" t="s">
        <v>3</v>
      </c>
      <c r="D5" s="464"/>
      <c r="E5" s="464"/>
      <c r="F5" s="464"/>
      <c r="G5" s="465"/>
      <c r="H5" s="26"/>
      <c r="I5" t="s">
        <v>4</v>
      </c>
      <c r="J5" s="22"/>
      <c r="K5" s="27"/>
    </row>
    <row r="6" spans="1:18" x14ac:dyDescent="0.25">
      <c r="C6" s="464" t="s">
        <v>5</v>
      </c>
      <c r="D6" s="464"/>
      <c r="E6" s="464"/>
      <c r="F6" s="464"/>
      <c r="G6" s="465"/>
      <c r="H6" s="26"/>
      <c r="I6" t="s">
        <v>6</v>
      </c>
      <c r="J6" s="22"/>
      <c r="K6" s="27"/>
    </row>
    <row r="7" spans="1:18" ht="30" customHeight="1" x14ac:dyDescent="0.25">
      <c r="C7" s="454" t="s">
        <v>7</v>
      </c>
      <c r="D7" s="454"/>
      <c r="E7" s="454"/>
      <c r="F7" s="454"/>
      <c r="G7" s="455"/>
      <c r="H7" s="329"/>
      <c r="I7" s="456" t="s">
        <v>8</v>
      </c>
      <c r="J7" s="454"/>
      <c r="K7" s="454"/>
      <c r="L7" s="454"/>
      <c r="M7" s="454"/>
      <c r="N7" s="454"/>
      <c r="O7" s="454"/>
      <c r="P7" s="454"/>
      <c r="Q7" s="454"/>
      <c r="R7" s="454"/>
    </row>
    <row r="8" spans="1:18" ht="47.25" customHeight="1" x14ac:dyDescent="0.25">
      <c r="C8" s="454" t="s">
        <v>9</v>
      </c>
      <c r="D8" s="454"/>
      <c r="E8" s="454"/>
      <c r="F8" s="454"/>
      <c r="G8" s="455"/>
      <c r="H8" s="329">
        <v>1</v>
      </c>
      <c r="I8" s="456" t="s">
        <v>10</v>
      </c>
      <c r="J8" s="454"/>
      <c r="K8" s="454"/>
      <c r="L8" s="454"/>
      <c r="M8" s="454"/>
      <c r="N8" s="454"/>
      <c r="O8" s="454"/>
      <c r="P8" s="454"/>
      <c r="Q8" s="454"/>
      <c r="R8" s="454"/>
    </row>
    <row r="9" spans="1:18" x14ac:dyDescent="0.25">
      <c r="E9" s="65"/>
    </row>
    <row r="10" spans="1:18" x14ac:dyDescent="0.25">
      <c r="B10" s="4" t="s">
        <v>11</v>
      </c>
    </row>
    <row r="11" spans="1:18" x14ac:dyDescent="0.25">
      <c r="C11" t="s">
        <v>12</v>
      </c>
      <c r="D11" s="462"/>
      <c r="E11" s="462"/>
      <c r="I11" s="76"/>
    </row>
    <row r="12" spans="1:18" x14ac:dyDescent="0.25">
      <c r="C12" t="s">
        <v>13</v>
      </c>
      <c r="D12" s="462"/>
      <c r="E12" s="462"/>
    </row>
    <row r="13" spans="1:18" x14ac:dyDescent="0.25">
      <c r="C13" t="s">
        <v>14</v>
      </c>
      <c r="D13" s="462" t="s">
        <v>162</v>
      </c>
      <c r="E13" s="462"/>
      <c r="F13" t="str">
        <f>IF(D13="","STOP: Please select a County","")</f>
        <v/>
      </c>
    </row>
    <row r="15" spans="1:18" x14ac:dyDescent="0.25">
      <c r="B15" s="4" t="s">
        <v>16</v>
      </c>
      <c r="D15" s="466" t="s">
        <v>162</v>
      </c>
      <c r="E15" s="466"/>
    </row>
    <row r="17" spans="2:18" x14ac:dyDescent="0.25">
      <c r="B17" s="4" t="s">
        <v>17</v>
      </c>
    </row>
    <row r="19" spans="2:18" x14ac:dyDescent="0.25">
      <c r="B19" s="4" t="str">
        <f>"Identify which"&amp;IF(N(D15)&gt;2012," "&amp;D15,"")&amp;" RFA under which the Development was funded."</f>
        <v>Identify which RFA under which the Development was funded.</v>
      </c>
      <c r="H19" s="65"/>
    </row>
    <row r="20" spans="2:18" x14ac:dyDescent="0.25">
      <c r="B20" s="4"/>
      <c r="D20" s="182" t="s">
        <v>18</v>
      </c>
      <c r="E20" s="463" t="s">
        <v>19</v>
      </c>
      <c r="F20" s="463"/>
      <c r="G20" s="463" t="s">
        <v>20</v>
      </c>
      <c r="H20" s="463"/>
      <c r="I20" s="463"/>
      <c r="J20" s="463"/>
      <c r="K20" s="463"/>
      <c r="L20" s="463"/>
      <c r="M20" s="463"/>
      <c r="N20" s="463"/>
      <c r="O20" s="463"/>
      <c r="P20" s="463"/>
      <c r="Q20" s="463"/>
      <c r="R20" s="463"/>
    </row>
    <row r="21" spans="2:18" x14ac:dyDescent="0.25">
      <c r="C21" s="188"/>
      <c r="D21" s="380" t="str">
        <f>IFERROR(IF(Year=Data!A$2," ",CHOOSE(Year-2012,Data!M2,Data!L2,Data!K2,Data!J2,Data!I2,Data!H2,Data!G2,Data!F2,Data!E2,Data!D2,Data!C2)),"")</f>
        <v xml:space="preserve"> </v>
      </c>
      <c r="E21" s="460" t="str">
        <f>IFERROR(IF(Year=Data!A$2," ",CHOOSE(Year-2012,Data!M22,Data!L22,Data!K22,Data!J22,Data!I22,Data!H22,Data!G22,Data!F22,Data!E22,Data!D22,Data!C22)),"")</f>
        <v xml:space="preserve"> </v>
      </c>
      <c r="F21" s="460"/>
      <c r="G21" s="458" t="str">
        <f>IFERROR(IF(Year=Data!A$2," ",CHOOSE(Year-2012,Data!M42,Data!L42,Data!K42,Data!J42,Data!I42,Data!H42,Data!G42,Data!F42,Data!E42,Data!D42,Data!C42)),"")</f>
        <v xml:space="preserve"> </v>
      </c>
      <c r="H21" s="458"/>
      <c r="I21" s="458"/>
      <c r="J21" s="458"/>
      <c r="K21" s="458"/>
      <c r="L21" s="458"/>
      <c r="M21" s="458"/>
      <c r="N21" s="458"/>
      <c r="O21" s="458"/>
      <c r="P21" s="458"/>
      <c r="Q21" s="458"/>
      <c r="R21" s="458"/>
    </row>
    <row r="22" spans="2:18" x14ac:dyDescent="0.25">
      <c r="C22" s="188"/>
      <c r="D22" s="380" t="str">
        <f>IFERROR(IF(Year=Data!A$2," ",CHOOSE(Year-2012,Data!M3,Data!L3,Data!K3,Data!J3,Data!I3,Data!H3,Data!G3,Data!F3,Data!E3,Data!D3,Data!C3)),"")</f>
        <v xml:space="preserve"> </v>
      </c>
      <c r="E22" s="459" t="str">
        <f>IFERROR(IF(Year=Data!A$2," ",CHOOSE(Year-2012,Data!M23,Data!L23,Data!K23,Data!J23,Data!I23,Data!H23,Data!G23,Data!F23,Data!E23,Data!D23,Data!C23)),"")</f>
        <v xml:space="preserve"> </v>
      </c>
      <c r="F22" s="459"/>
      <c r="G22" s="458" t="str">
        <f>IFERROR(IF(Year=Data!A$2," ",CHOOSE(Year-2012,Data!M43,Data!L43,Data!K43,Data!J43,Data!I43,Data!H43,Data!G43,Data!F43,Data!E43,Data!D43,Data!C43)),"")</f>
        <v xml:space="preserve"> </v>
      </c>
      <c r="H22" s="458"/>
      <c r="I22" s="458"/>
      <c r="J22" s="458"/>
      <c r="K22" s="458"/>
      <c r="L22" s="458"/>
      <c r="M22" s="458"/>
      <c r="N22" s="458"/>
      <c r="O22" s="458"/>
      <c r="P22" s="458"/>
      <c r="Q22" s="458"/>
      <c r="R22" s="458"/>
    </row>
    <row r="23" spans="2:18" x14ac:dyDescent="0.25">
      <c r="C23" s="188"/>
      <c r="D23" s="380" t="str">
        <f>IFERROR(IF(Year=Data!A$2," ",CHOOSE(Year-2012,Data!M4,Data!L4,Data!K4,Data!J4,Data!I4,Data!H4,Data!G4,Data!F4,Data!E4,Data!D4,Data!C4)),"")</f>
        <v xml:space="preserve"> </v>
      </c>
      <c r="E23" s="460" t="str">
        <f>IFERROR(IF(Year=Data!A$2," ",CHOOSE(Year-2012,Data!M24,Data!L24,Data!K24,Data!J24,Data!I24,Data!H24,Data!G24,Data!F24,Data!E24,Data!D24,Data!C24)),"")</f>
        <v xml:space="preserve"> </v>
      </c>
      <c r="F23" s="460"/>
      <c r="G23" s="458" t="str">
        <f>IFERROR(IF(Year=Data!A$2," ",CHOOSE(Year-2012,Data!M44,Data!L44,Data!K44,Data!J44,Data!I44,Data!H44,Data!G44,Data!F44,Data!E44,Data!D44,Data!C44)),"")</f>
        <v xml:space="preserve"> </v>
      </c>
      <c r="H23" s="458"/>
      <c r="I23" s="458"/>
      <c r="J23" s="458"/>
      <c r="K23" s="458"/>
      <c r="L23" s="458"/>
      <c r="M23" s="458"/>
      <c r="N23" s="458"/>
      <c r="O23" s="458"/>
      <c r="P23" s="458"/>
      <c r="Q23" s="458"/>
      <c r="R23" s="458"/>
    </row>
    <row r="24" spans="2:18" x14ac:dyDescent="0.25">
      <c r="C24" s="188"/>
      <c r="D24" s="380" t="str">
        <f>IFERROR(IF(Year=Data!A$2," ",CHOOSE(Year-2012,Data!M5,Data!L5,Data!K5,Data!J5,Data!I5,Data!H5,Data!G5,Data!F5,Data!E5,Data!D5,Data!C5)),"")</f>
        <v xml:space="preserve"> </v>
      </c>
      <c r="E24" s="459" t="str">
        <f>IFERROR(IF(Year=Data!A$2," ",CHOOSE(Year-2012,Data!M25,Data!L25,Data!K25,Data!J25,Data!I25,Data!H25,Data!G25,Data!F25,Data!E25,Data!D25,Data!C25)),"")</f>
        <v xml:space="preserve"> </v>
      </c>
      <c r="F24" s="459"/>
      <c r="G24" s="458" t="str">
        <f>IFERROR(IF(Year=Data!A$2," ",CHOOSE(Year-2012,Data!M45,Data!L45,Data!K45,Data!J45,Data!I45,Data!H45,Data!G45,Data!F45,Data!E45,Data!D45,Data!C45)),"")</f>
        <v xml:space="preserve"> </v>
      </c>
      <c r="H24" s="458"/>
      <c r="I24" s="458"/>
      <c r="J24" s="458"/>
      <c r="K24" s="458"/>
      <c r="L24" s="458"/>
      <c r="M24" s="458"/>
      <c r="N24" s="458"/>
      <c r="O24" s="458"/>
      <c r="P24" s="458"/>
      <c r="Q24" s="458"/>
      <c r="R24" s="458"/>
    </row>
    <row r="25" spans="2:18" x14ac:dyDescent="0.25">
      <c r="C25" s="188"/>
      <c r="D25" s="380" t="str">
        <f>IFERROR(IF(Year=Data!A$2," ",CHOOSE(Year-2012,Data!M6,Data!L6,Data!K6,Data!J6,Data!I6,Data!H6,Data!G6,Data!F6,Data!E6,Data!D6,Data!C6)),"")</f>
        <v xml:space="preserve"> </v>
      </c>
      <c r="E25" s="460" t="str">
        <f>IFERROR(IF(Year=Data!A$2," ",CHOOSE(Year-2012,Data!M26,Data!L26,Data!K26,Data!J26,Data!I26,Data!H26,Data!G26,Data!F26,Data!E26,Data!D26,Data!C26)),"")</f>
        <v xml:space="preserve"> </v>
      </c>
      <c r="F25" s="460"/>
      <c r="G25" s="458" t="str">
        <f>IFERROR(IF(Year=Data!A$2," ",CHOOSE(Year-2012,Data!M46,Data!L46,Data!K46,Data!J46,Data!I46,Data!H46,Data!G46,Data!F46,Data!E46,Data!D46,Data!C46)),"")</f>
        <v xml:space="preserve"> </v>
      </c>
      <c r="H25" s="458"/>
      <c r="I25" s="458"/>
      <c r="J25" s="458"/>
      <c r="K25" s="458"/>
      <c r="L25" s="458"/>
      <c r="M25" s="458"/>
      <c r="N25" s="458"/>
      <c r="O25" s="458"/>
      <c r="P25" s="458"/>
      <c r="Q25" s="458"/>
      <c r="R25" s="458"/>
    </row>
    <row r="26" spans="2:18" x14ac:dyDescent="0.25">
      <c r="C26" s="188"/>
      <c r="D26" s="380" t="str">
        <f>IFERROR(IF(Year=Data!A$2," ",CHOOSE(Year-2012,Data!M7,Data!L7,Data!K7,Data!J7,Data!I7,Data!H7,Data!G7,Data!F7,Data!E7,Data!D7,Data!C7)),"")</f>
        <v xml:space="preserve"> </v>
      </c>
      <c r="E26" s="459" t="str">
        <f>IFERROR(IF(Year=Data!A$2," ",CHOOSE(Year-2012,Data!M27,Data!L27,Data!K27,Data!J27,Data!I27,Data!H27,Data!G27,Data!F27,Data!E27,Data!D27,Data!C27)),"")</f>
        <v xml:space="preserve"> </v>
      </c>
      <c r="F26" s="459"/>
      <c r="G26" s="458" t="str">
        <f>IFERROR(IF(Year=Data!A$2," ",CHOOSE(Year-2012,Data!M47,Data!L47,Data!K47,Data!J47,Data!I47,Data!H47,Data!G47,Data!F47,Data!E47,Data!D47,Data!C47)),"")</f>
        <v xml:space="preserve"> </v>
      </c>
      <c r="H26" s="458"/>
      <c r="I26" s="458"/>
      <c r="J26" s="458"/>
      <c r="K26" s="458"/>
      <c r="L26" s="458"/>
      <c r="M26" s="458"/>
      <c r="N26" s="458"/>
      <c r="O26" s="458"/>
      <c r="P26" s="458"/>
      <c r="Q26" s="458"/>
      <c r="R26" s="458"/>
    </row>
    <row r="27" spans="2:18" x14ac:dyDescent="0.25">
      <c r="C27" s="188"/>
      <c r="D27" s="380" t="str">
        <f>IFERROR(IF(Year=Data!A$2," ",CHOOSE(Year-2012,Data!M8,Data!L8,Data!K8,Data!J8,Data!I8,Data!H8,Data!G8,Data!F8,Data!E8,Data!D8,Data!C8)),"")</f>
        <v xml:space="preserve"> </v>
      </c>
      <c r="E27" s="460" t="str">
        <f>IFERROR(IF(Year=Data!A$2," ",CHOOSE(Year-2012,Data!M28,Data!L28,Data!K28,Data!J28,Data!I28,Data!H28,Data!G28,Data!F28,Data!E28,Data!D28,Data!C28)),"")</f>
        <v xml:space="preserve"> </v>
      </c>
      <c r="F27" s="460"/>
      <c r="G27" s="458" t="str">
        <f>IFERROR(IF(Year=Data!A$2," ",CHOOSE(Year-2012,Data!M48,Data!L48,Data!K48,Data!J48,Data!I48,Data!H48,Data!G48,Data!F48,Data!E48,Data!D48,Data!C48)),"")</f>
        <v xml:space="preserve"> </v>
      </c>
      <c r="H27" s="458"/>
      <c r="I27" s="458"/>
      <c r="J27" s="458"/>
      <c r="K27" s="458"/>
      <c r="L27" s="458"/>
      <c r="M27" s="458"/>
      <c r="N27" s="458"/>
      <c r="O27" s="458"/>
      <c r="P27" s="458"/>
      <c r="Q27" s="458"/>
      <c r="R27" s="458"/>
    </row>
    <row r="28" spans="2:18" x14ac:dyDescent="0.25">
      <c r="C28" s="188"/>
      <c r="D28" s="380" t="str">
        <f>IFERROR(IF(Year=Data!A$2," ",CHOOSE(Year-2012,Data!M9,Data!L9,Data!K9,Data!J9,Data!I9,Data!H9,Data!G9,Data!F9,Data!E9,Data!D9,Data!C9)),"")</f>
        <v xml:space="preserve"> </v>
      </c>
      <c r="E28" s="459" t="str">
        <f>IFERROR(IF(Year=Data!A$2," ",CHOOSE(Year-2012,Data!M29,Data!L29,Data!K29,Data!J29,Data!I29,Data!H29,Data!G29,Data!F29,Data!E29,Data!D29,Data!C29)),"")</f>
        <v xml:space="preserve"> </v>
      </c>
      <c r="F28" s="459"/>
      <c r="G28" s="458" t="str">
        <f>IFERROR(IF(Year=Data!A$2," ",CHOOSE(Year-2012,Data!M49,Data!L49,Data!K49,Data!J49,Data!I49,Data!H49,Data!G49,Data!F49,Data!E49,Data!D49,Data!C49)),"")</f>
        <v xml:space="preserve"> </v>
      </c>
      <c r="H28" s="458"/>
      <c r="I28" s="458"/>
      <c r="J28" s="458"/>
      <c r="K28" s="458"/>
      <c r="L28" s="458"/>
      <c r="M28" s="458"/>
      <c r="N28" s="458"/>
      <c r="O28" s="458"/>
      <c r="P28" s="458"/>
      <c r="Q28" s="458"/>
      <c r="R28" s="458"/>
    </row>
    <row r="29" spans="2:18" x14ac:dyDescent="0.25">
      <c r="C29" s="188"/>
      <c r="D29" s="380" t="str">
        <f>IFERROR(IF(Year=Data!A$2," ",CHOOSE(Year-2012,Data!M10,Data!L10,Data!K10,Data!J10,Data!I10,Data!H10,Data!G10,Data!F10,Data!E10,Data!D10,Data!C10)),"")</f>
        <v xml:space="preserve"> </v>
      </c>
      <c r="E29" s="460" t="str">
        <f>IFERROR(IF(Year=Data!A$2," ",CHOOSE(Year-2012,Data!M30,Data!L30,Data!K30,Data!J30,Data!I30,Data!H30,Data!G30,Data!F30,Data!E30,Data!D30,Data!C30)),"")</f>
        <v xml:space="preserve"> </v>
      </c>
      <c r="F29" s="460"/>
      <c r="G29" s="458" t="str">
        <f>IFERROR(IF(Year=Data!A$2," ",CHOOSE(Year-2012,Data!M50,Data!L50,Data!K50,Data!J50,Data!I50,Data!H50,Data!G50,Data!F50,Data!E50,Data!D50,Data!C50)),"")</f>
        <v xml:space="preserve"> </v>
      </c>
      <c r="H29" s="458"/>
      <c r="I29" s="458"/>
      <c r="J29" s="458"/>
      <c r="K29" s="458"/>
      <c r="L29" s="458"/>
      <c r="M29" s="458"/>
      <c r="N29" s="458"/>
      <c r="O29" s="458"/>
      <c r="P29" s="458"/>
      <c r="Q29" s="458"/>
      <c r="R29" s="458"/>
    </row>
    <row r="30" spans="2:18" x14ac:dyDescent="0.25">
      <c r="C30" s="188"/>
      <c r="D30" s="380" t="str">
        <f>IFERROR(IF(Year=Data!A$2," ",CHOOSE(Year-2012,Data!M11,Data!L11,Data!K11,Data!J11,Data!I11,Data!H11,Data!G11,Data!F11,Data!E11,Data!D11,Data!C11)),"")</f>
        <v xml:space="preserve"> </v>
      </c>
      <c r="E30" s="459" t="str">
        <f>IFERROR(IF(Year=Data!A$2," ",CHOOSE(Year-2012,Data!M31,Data!L31,Data!K31,Data!J31,Data!I31,Data!H31,Data!G31,Data!F31,Data!E31,Data!D31,Data!C31)),"")</f>
        <v xml:space="preserve"> </v>
      </c>
      <c r="F30" s="459"/>
      <c r="G30" s="458" t="str">
        <f>IFERROR(IF(Year=Data!A$2," ",CHOOSE(Year-2012,Data!M51,Data!L51,Data!K51,Data!J51,Data!I51,Data!H51,Data!G51,Data!F51,Data!E51,Data!D51,Data!C51)),"")</f>
        <v xml:space="preserve"> </v>
      </c>
      <c r="H30" s="458"/>
      <c r="I30" s="458"/>
      <c r="J30" s="458"/>
      <c r="K30" s="458"/>
      <c r="L30" s="458"/>
      <c r="M30" s="458"/>
      <c r="N30" s="458"/>
      <c r="O30" s="458"/>
      <c r="P30" s="458"/>
      <c r="Q30" s="458"/>
      <c r="R30" s="458"/>
    </row>
    <row r="31" spans="2:18" x14ac:dyDescent="0.25">
      <c r="C31" s="188"/>
      <c r="D31" s="380" t="str">
        <f>IFERROR(IF(Year=Data!A$2," ",CHOOSE(Year-2012,Data!M12,Data!L12,Data!K12,Data!J12,Data!I12,Data!H12,Data!G12,Data!F12,Data!E12,Data!D12,Data!C12)),"")</f>
        <v xml:space="preserve"> </v>
      </c>
      <c r="E31" s="460" t="str">
        <f>IFERROR(IF(Year=Data!A$2," ",CHOOSE(Year-2012,Data!M32,Data!L32,Data!K32,Data!J32,Data!I32,Data!H32,Data!G32,Data!F32,Data!E32,Data!D32,Data!C32)),"")</f>
        <v xml:space="preserve"> </v>
      </c>
      <c r="F31" s="460"/>
      <c r="G31" s="458" t="str">
        <f>IFERROR(IF(Year=Data!A$2," ",CHOOSE(Year-2012,Data!M52,Data!L52,Data!K52,Data!J52,Data!I52,Data!H52,Data!G52,Data!F52,Data!E52,Data!D52,Data!C52)),"")</f>
        <v xml:space="preserve"> </v>
      </c>
      <c r="H31" s="458"/>
      <c r="I31" s="458"/>
      <c r="J31" s="458"/>
      <c r="K31" s="458"/>
      <c r="L31" s="458"/>
      <c r="M31" s="458"/>
      <c r="N31" s="458"/>
      <c r="O31" s="458"/>
      <c r="P31" s="458"/>
      <c r="Q31" s="458"/>
      <c r="R31" s="458"/>
    </row>
    <row r="32" spans="2:18" x14ac:dyDescent="0.25">
      <c r="C32" s="188"/>
      <c r="D32" s="380" t="str">
        <f>IFERROR(IF(Year=Data!A$2," ",CHOOSE(Year-2012,Data!M13,Data!L13,Data!K13,Data!J13,Data!I13,Data!H13,Data!G13,Data!F13,Data!E13,Data!D13,Data!C13)),"")</f>
        <v xml:space="preserve"> </v>
      </c>
      <c r="E32" s="459" t="str">
        <f>IFERROR(IF(Year=Data!A$2," ",CHOOSE(Year-2012,Data!M33,Data!L33,Data!K33,Data!J33,Data!I33,Data!H33,Data!G33,Data!F33,Data!E33,Data!D33,Data!C33)),"")</f>
        <v xml:space="preserve"> </v>
      </c>
      <c r="F32" s="459"/>
      <c r="G32" s="458" t="str">
        <f>IFERROR(IF(Year=Data!A$2," ",CHOOSE(Year-2012,Data!M53,Data!L53,Data!K53,Data!J53,Data!I53,Data!H53,Data!G53,Data!F53,Data!E53,Data!D53,Data!C53)),"")</f>
        <v xml:space="preserve"> </v>
      </c>
      <c r="H32" s="458"/>
      <c r="I32" s="458"/>
      <c r="J32" s="458"/>
      <c r="K32" s="458"/>
      <c r="L32" s="458"/>
      <c r="M32" s="458"/>
      <c r="N32" s="458"/>
      <c r="O32" s="458"/>
      <c r="P32" s="458"/>
      <c r="Q32" s="458"/>
      <c r="R32" s="458"/>
    </row>
    <row r="33" spans="2:18" x14ac:dyDescent="0.25">
      <c r="C33" s="188"/>
      <c r="D33" s="380" t="str">
        <f>IFERROR(IF(Year=Data!A$2," ",CHOOSE(Year-2012,Data!M14,Data!L14,Data!K14,Data!J14,Data!I14,Data!H14,Data!G14,Data!F14,Data!E14,Data!D14,Data!C14)),"")</f>
        <v xml:space="preserve"> </v>
      </c>
      <c r="E33" s="459" t="str">
        <f>IFERROR(IF(Year=Data!A$2," ",CHOOSE(Year-2012,Data!M34,Data!L34,Data!K34,Data!J34,Data!I34,Data!H34,Data!G34,Data!F34,Data!E34,Data!D34,Data!C34)),"")</f>
        <v xml:space="preserve"> </v>
      </c>
      <c r="F33" s="459"/>
      <c r="G33" s="458" t="str">
        <f>IFERROR(IF(Year=Data!A$2," ",CHOOSE(Year-2012,Data!M54,Data!L54,Data!K54,Data!J54,Data!I54,Data!H54,Data!G54,Data!F54,Data!E54,Data!D54,Data!C54)),"")</f>
        <v xml:space="preserve"> </v>
      </c>
      <c r="H33" s="458"/>
      <c r="I33" s="458"/>
      <c r="J33" s="458"/>
      <c r="K33" s="458"/>
      <c r="L33" s="458"/>
      <c r="M33" s="458"/>
      <c r="N33" s="458"/>
      <c r="O33" s="458"/>
      <c r="P33" s="458"/>
      <c r="Q33" s="458"/>
      <c r="R33" s="458"/>
    </row>
    <row r="34" spans="2:18" x14ac:dyDescent="0.25">
      <c r="C34" s="188"/>
      <c r="D34" s="380" t="str">
        <f>IFERROR(IF(Year=Data!A$2," ",CHOOSE(Year-2012,Data!M15,Data!L15,Data!K15,Data!J15,Data!I15,Data!H15,Data!G15,Data!F15,Data!E15,Data!D15,Data!C15)),"")</f>
        <v xml:space="preserve"> </v>
      </c>
      <c r="E34" s="459" t="str">
        <f>IFERROR(IF(Year=Data!A$2," ",CHOOSE(Year-2012,Data!M35,Data!L35,Data!K35,Data!J35,Data!I35,Data!H35,Data!G35,Data!F35,Data!E35,Data!D35,Data!C35)),"")</f>
        <v xml:space="preserve"> </v>
      </c>
      <c r="F34" s="459"/>
      <c r="G34" s="458" t="str">
        <f>IFERROR(IF(Year=Data!A$2," ",CHOOSE(Year-2012,Data!M55,Data!L55,Data!K55,Data!J55,Data!I55,Data!H55,Data!G55,Data!F55,Data!E55,Data!D55,Data!C55)),"")</f>
        <v xml:space="preserve"> </v>
      </c>
      <c r="H34" s="458"/>
      <c r="I34" s="458"/>
      <c r="J34" s="458"/>
      <c r="K34" s="458"/>
      <c r="L34" s="458"/>
      <c r="M34" s="458"/>
      <c r="N34" s="458"/>
      <c r="O34" s="458"/>
      <c r="P34" s="458"/>
      <c r="Q34" s="458"/>
      <c r="R34" s="458"/>
    </row>
    <row r="35" spans="2:18" x14ac:dyDescent="0.25">
      <c r="C35" s="188"/>
      <c r="D35" s="380" t="str">
        <f>IFERROR(IF(Year=Data!A$2," ",CHOOSE(Year-2012,Data!M16,Data!L16,Data!K16,Data!J16,Data!I16,Data!H16,Data!G16,Data!F16,Data!E16,Data!D16,Data!C16)),"")</f>
        <v xml:space="preserve"> </v>
      </c>
      <c r="E35" s="459" t="str">
        <f>IFERROR(IF(Year=Data!A$2," ",CHOOSE(Year-2012,Data!M36,Data!L36,Data!K36,Data!J36,Data!I36,Data!H36,Data!G36,Data!F36,Data!E36,Data!D36,Data!C36)),"")</f>
        <v xml:space="preserve"> </v>
      </c>
      <c r="F35" s="459"/>
      <c r="G35" s="458" t="str">
        <f>IFERROR(IF(Year=Data!A$2," ",CHOOSE(Year-2012,Data!M56,Data!L56,Data!K56,Data!J56,Data!I56,Data!H56,Data!G56,Data!F56,Data!E56,Data!D56,Data!C56)),"")</f>
        <v xml:space="preserve"> </v>
      </c>
      <c r="H35" s="458"/>
      <c r="I35" s="458"/>
      <c r="J35" s="458"/>
      <c r="K35" s="458"/>
      <c r="L35" s="458"/>
      <c r="M35" s="458"/>
      <c r="N35" s="458"/>
      <c r="O35" s="458"/>
      <c r="P35" s="458"/>
      <c r="Q35" s="458"/>
      <c r="R35" s="458"/>
    </row>
    <row r="36" spans="2:18" x14ac:dyDescent="0.25">
      <c r="C36" s="188"/>
      <c r="D36" s="380" t="str">
        <f>IFERROR(IF(Year=Data!A$2," ",CHOOSE(Year-2012,Data!M17,Data!L17,Data!K17,Data!J17,Data!I17,Data!H17,Data!G17,Data!F17,Data!E17,Data!D17,Data!C17)),"")</f>
        <v xml:space="preserve"> </v>
      </c>
      <c r="E36" s="459" t="str">
        <f>IFERROR(IF(Year=Data!A$2," ",CHOOSE(Year-2012,Data!M37,Data!L37,Data!K37,Data!J37,Data!I37,Data!H37,Data!G37,Data!F37,Data!E37,Data!D37,Data!C37)),"")</f>
        <v xml:space="preserve"> </v>
      </c>
      <c r="F36" s="459"/>
      <c r="G36" s="458" t="str">
        <f>IFERROR(IF(Year=Data!A$2," ",CHOOSE(Year-2012,Data!M57,Data!L57,Data!K57,Data!J57,Data!I57,Data!H57,Data!G57,Data!F57,Data!E57,Data!D57,Data!C57)),"")</f>
        <v xml:space="preserve"> </v>
      </c>
      <c r="H36" s="458"/>
      <c r="I36" s="458"/>
      <c r="J36" s="458"/>
      <c r="K36" s="458"/>
      <c r="L36" s="458"/>
      <c r="M36" s="458"/>
      <c r="N36" s="458"/>
      <c r="O36" s="458"/>
      <c r="P36" s="458"/>
      <c r="Q36" s="458"/>
      <c r="R36" s="458"/>
    </row>
    <row r="37" spans="2:18" x14ac:dyDescent="0.25">
      <c r="C37" s="188"/>
      <c r="D37" s="380" t="str">
        <f>IFERROR(IF(Year=Data!A$2," ",CHOOSE(Year-2012,Data!M18,Data!L18,Data!K18,Data!J18,Data!I18,Data!H18,Data!G18,Data!F18,Data!E18,Data!D18,Data!C18)),"")</f>
        <v xml:space="preserve"> </v>
      </c>
      <c r="E37" s="460" t="str">
        <f>IFERROR(IF(Year=Data!A$2," ",CHOOSE(Year-2012,Data!M38,Data!L38,Data!K38,Data!J38,Data!I38,Data!H38,Data!G38,Data!F38,Data!E38,Data!D38,Data!C38)),"")</f>
        <v xml:space="preserve"> </v>
      </c>
      <c r="F37" s="460"/>
      <c r="G37" s="458" t="str">
        <f>IFERROR(IF(Year=Data!A$2," ",CHOOSE(Year-2012,Data!M58,Data!L58,Data!K58,Data!J58,Data!I58,Data!H58,Data!G58,Data!F58,Data!E58,Data!D58,Data!C58)),"")</f>
        <v xml:space="preserve"> </v>
      </c>
      <c r="H37" s="458"/>
      <c r="I37" s="458"/>
      <c r="J37" s="458"/>
      <c r="K37" s="458"/>
      <c r="L37" s="458"/>
      <c r="M37" s="458"/>
      <c r="N37" s="458"/>
      <c r="O37" s="458"/>
      <c r="P37" s="458"/>
      <c r="Q37" s="458"/>
      <c r="R37" s="458"/>
    </row>
    <row r="38" spans="2:18" x14ac:dyDescent="0.25">
      <c r="C38" s="188"/>
      <c r="D38" s="380" t="str">
        <f>IFERROR(IF(Year=Data!A$2," ",CHOOSE(Year-2012,Data!M19,Data!L19,Data!K19,Data!J19,Data!I19,Data!H19,Data!G19,Data!F19,Data!E19,Data!D19,Data!C19)),"")</f>
        <v xml:space="preserve"> </v>
      </c>
      <c r="E38" s="459" t="str">
        <f>IFERROR(IF(Year=Data!A$2," ",CHOOSE(Year-2012,Data!M39,Data!L39,Data!K39,Data!J39,Data!I39,Data!H39,Data!G39,Data!F39,Data!E39,Data!D39,Data!C39)),"")</f>
        <v xml:space="preserve"> </v>
      </c>
      <c r="F38" s="459"/>
      <c r="G38" s="458" t="str">
        <f>IFERROR(IF(Year=Data!A$2," ",CHOOSE(Year-2012,Data!M59,Data!L59,Data!K59,Data!J59,Data!I59,Data!H59,Data!G59,Data!F59,Data!E59,Data!D59,Data!C59)),"")</f>
        <v xml:space="preserve"> </v>
      </c>
      <c r="H38" s="458"/>
      <c r="I38" s="458"/>
      <c r="J38" s="458"/>
      <c r="K38" s="458"/>
      <c r="L38" s="458"/>
      <c r="M38" s="458"/>
      <c r="N38" s="458"/>
      <c r="O38" s="458"/>
      <c r="P38" s="458"/>
      <c r="Q38" s="458"/>
      <c r="R38" s="458"/>
    </row>
    <row r="40" spans="2:18" x14ac:dyDescent="0.25">
      <c r="B40" s="4" t="str">
        <f>"Identify the appropriate TDC Add-Ons"&amp;IF(ISERROR(VLOOKUP(1,Identify,2)),""," for"&amp;RIGHT(VLOOKUP(1,Identify,2),LEN(VLOOKUP(1,Identify,2))-1)&amp;".  Select mutliple choices if applicable.")</f>
        <v>Identify the appropriate TDC Add-Ons</v>
      </c>
      <c r="G40" s="4" t="s">
        <v>21</v>
      </c>
      <c r="H40" s="65"/>
    </row>
    <row r="41" spans="2:18" x14ac:dyDescent="0.25">
      <c r="B41" s="8" t="str">
        <f>IFERROR(IFERROR(HLOOKUP(IFERROR(VLOOKUP(1,Identify,2)&amp;IF(OR(AND(OR($D$13="Broward",$D$13="Miami-Dade"),VLOOKUP(VLOOKUP(1,Identify,2),SF_RFAs,2)="Y"),AND(OR($D$13="Broward",$D$13="Miami-Dade",$D$13="Palm Beach"),VLOOKUP(VLOOKUP(1,Identify,2),SF_RFAs,3)="Y")),"SF","")," "),AddOns2,2+COUNTA(D$40:D40)),"")-IFERROR(OR(AND((HLOOKUP((VLOOKUP(1,Identify,2)),AddOns2,2+COUNTA(D$40:D40))=7500),H4=1),AND((HLOOKUP((VLOOKUP(1,Identify,2)),AddOns2,2+COUNTA(D$40:D40))=7500),H5=1),AND((HLOOKUP((VLOOKUP(1,Identify,2)),AddOns2,2+COUNTA(D$40:D40))=7500),H5=1,H6=1),AND((HLOOKUP((VLOOKUP(1,Identify,2)),AddOns2,2+COUNTA(D$40:D40))=7500),H6=1))*2500,""),"")</f>
        <v/>
      </c>
      <c r="C41" s="188"/>
      <c r="D41" s="11" t="str">
        <f>IFERROR(HLOOKUP(IFERROR(VLOOKUP(1,Identify,2)&amp;IF(OR(AND(OR($D$13="Broward",$D$13="Miami-Dade"),VLOOKUP(VLOOKUP(1,Identify,2),SF_RFAs,2)="Y"),AND(OR($D$13="Broward",$D$13="Miami-Dade",$D$13="Palm Beach"),VLOOKUP(VLOOKUP(1,Identify,2),SF_RFAs,3)="Y")),"SF","")," "),AddOns,2+COUNTA(D$40:D40))," ")</f>
        <v xml:space="preserve"> </v>
      </c>
      <c r="E41" s="11"/>
      <c r="G41" s="186" t="str">
        <f>IF(OR(AND($D41="HOME Boost (Post 6/15/2018 Board Meeting Only)",SUM($H$5+$H$6+$H$7&gt;0)),AND($D41="Tax-Exempt Bonds Boost (Post 6/15/2018 Board Meeting Only)",SUM($H$5+$H$6+$H$7&gt;0)),AND($D41="Tax-Exempt Bonds Boost (Automatic Boost)"),AND($D41="Federal Programs Boost"),AND($D41="HOME Boost (Automatic Boost)")),1,"")</f>
        <v/>
      </c>
    </row>
    <row r="42" spans="2:18" x14ac:dyDescent="0.25">
      <c r="B42" s="9" t="str">
        <f>IFERROR(IFERROR(HLOOKUP(IFERROR(VLOOKUP(1,Identify,2)&amp;IF(OR(AND(OR($D$13="Broward",$D$13="Miami-Dade"),VLOOKUP(VLOOKUP(1,Identify,2),SF_RFAs,2)="Y"),AND(OR($D$13="Broward",$D$13="Miami-Dade",$D$13="Palm Beach"),VLOOKUP(VLOOKUP(1,Identify,2),SF_RFAs,3)="Y")),"SF","")," "),AddOns2,2+COUNTA(D$40:D41)),"")-IFERROR(OR(AND((HLOOKUP((VLOOKUP(1,Identify,2)),AddOns2,2+COUNTA(D$40:D41))=7500),H4=1),AND((HLOOKUP((VLOOKUP(1,Identify,2)),AddOns2,2+COUNTA(D$40:D41))=7500),H5=1),AND((HLOOKUP((VLOOKUP(1,Identify,2)),AddOns2,2+COUNTA(D$40:D41))=7500),H5=1,H6=1),AND((HLOOKUP((VLOOKUP(1,Identify,2)),AddOns2,2+COUNTA(D$40:D41))=7500),H6=1))*2500,""),"")</f>
        <v/>
      </c>
      <c r="C42" s="188"/>
      <c r="D42" s="11" t="str">
        <f>IFERROR(HLOOKUP(IFERROR(VLOOKUP(1,Identify,2)&amp;IF(OR(AND(OR($D$13="Broward",$D$13="Miami-Dade"),VLOOKUP(VLOOKUP(1,Identify,2),SF_RFAs,2)="Y"),AND(OR($D$13="Broward",$D$13="Miami-Dade",$D$13="Palm Beach"),VLOOKUP(VLOOKUP(1,Identify,2),SF_RFAs,3)="Y")),"SF","")," "),AddOns,2+COUNTA(D$40:D41))," ")</f>
        <v xml:space="preserve"> </v>
      </c>
      <c r="E42" s="11"/>
      <c r="G42" s="186" t="str">
        <f>IF(OR(AND($D42="HOME Boost (Post 6/15/2018 Board Meeting Only)",SUM($H$5+$H$6+$H$7&gt;0)),AND($D42="Tax-Exempt Bonds Boost (Post 6/15/2018 Board Meeting Only)",SUM($H$5+$H$6+$H$7&gt;0)),AND($D42="Tax-Exempt Bonds Boost (Automatic Boost)"),AND($D42="Federal Programs Boost"),AND($D42="HOME Boost (Automatic Boost)")),1,"")</f>
        <v/>
      </c>
    </row>
    <row r="43" spans="2:18" x14ac:dyDescent="0.25">
      <c r="B43" s="331"/>
      <c r="C43" s="244"/>
      <c r="D43" t="s">
        <v>22</v>
      </c>
      <c r="G43" s="186"/>
    </row>
    <row r="44" spans="2:18" x14ac:dyDescent="0.25">
      <c r="G44" s="186"/>
    </row>
    <row r="45" spans="2:18" x14ac:dyDescent="0.25">
      <c r="B45" s="4" t="str">
        <f>"Identify the appropriate TDC Multipliers"&amp;IF(ISERROR(VLOOKUP(1,Identify,2)),""," for"&amp;RIGHT(VLOOKUP(1,Identify,2),LEN(VLOOKUP(1,Identify,2))-1)&amp;".  Select mutliple choices if applicable.")</f>
        <v>Identify the appropriate TDC Multipliers</v>
      </c>
      <c r="G45" s="186"/>
      <c r="H45" s="65"/>
    </row>
    <row r="46" spans="2:18" x14ac:dyDescent="0.25">
      <c r="B46" s="7" t="str">
        <f>IFERROR(HLOOKUP(IFERROR(VLOOKUP(1,Identify,2)&amp;IF(OR(AND(OR($D$13="Broward",$D$13="Miami-Dade"),VLOOKUP(VLOOKUP(1,Identify,2),SF_RFAs,2)="Y"),AND(OR($D$13="Broward",$D$13="Miami-Dade",$D$13="Palm Beach"),VLOOKUP(VLOOKUP(1,Identify,2),SF_RFAs,3)="Y")),"SF","")," "),MultiplierNumbers,2+COUNTA(D$45:D45))," ")</f>
        <v xml:space="preserve"> </v>
      </c>
      <c r="C46" s="188"/>
      <c r="D46" s="11" t="str">
        <f>IFERROR(HLOOKUP(IFERROR(VLOOKUP(1,Identify,2)&amp;IF(OR(AND(OR($D$13="Broward",$D$13="Miami-Dade"),VLOOKUP(VLOOKUP(1,Identify,2),SF_RFAs,2)="Y"),AND(OR($D$13="Broward",$D$13="Miami-Dade",$D$13="Palm Beach"),VLOOKUP(VLOOKUP(1,Identify,2),SF_RFAs,3)="Y")),"SF","")," "),MultiplierNames,2+COUNTA(D$45:D45))," ")</f>
        <v xml:space="preserve"> </v>
      </c>
      <c r="G46" s="186" t="str">
        <f>IF(OR(D46="DD Demo. in a Large Dev.",D46="PSN Demographic multiplier",D46="Homeless Demographic (Automatic Multiplier)",D46="Homeless Demographic &amp; PDC",D46="Homeless Demographic (Automatic Multiplier)",D46="High Utilizer Demographic (Automatic Multiplier)"),1,"")</f>
        <v/>
      </c>
    </row>
    <row r="47" spans="2:18" x14ac:dyDescent="0.25">
      <c r="B47" s="10" t="str">
        <f>IFERROR(HLOOKUP(IFERROR(VLOOKUP(1,Identify,2)&amp;IF(OR(AND(OR($D$13="Broward",$D$13="Miami-Dade"),VLOOKUP(VLOOKUP(1,Identify,2),SF_RFAs,2)="Y"),AND(OR($D$13="Broward",$D$13="Miami-Dade",$D$13="Palm Beach"),VLOOKUP(VLOOKUP(1,Identify,2),SF_RFAs,3)="Y")),"SF","")," "),MultiplierNumbers,2+COUNTA(D$45:D46))," ")</f>
        <v xml:space="preserve"> </v>
      </c>
      <c r="C47" s="188"/>
      <c r="D47" s="12" t="str">
        <f>IFERROR(HLOOKUP(IFERROR(VLOOKUP(1,Identify,2)&amp;IF(OR(AND(OR($D$13="Broward",$D$13="Miami-Dade"),VLOOKUP(VLOOKUP(1,Identify,2),SF_RFAs,2)="Y"),AND(OR($D$13="Broward",$D$13="Miami-Dade",$D$13="Palm Beach"),VLOOKUP(VLOOKUP(1,Identify,2),SF_RFAs,3)="Y")),"SF","")," "),MultiplierNames,2+COUNTA(D$45:D46))," ")</f>
        <v xml:space="preserve"> </v>
      </c>
      <c r="E47" s="12"/>
      <c r="G47" s="186" t="str">
        <f>IF(OR(D47="DD Demo. in a Large Dev.",D47="PSN Demographic multiplier",D47="Homeless Demographic (Automatic Multiplier)",D47="Homeless Demographic &amp; PDC",D47="Homeless Demographic (Automatic Multiplier)",D47="High Utilizer Demographic (Automatic Multiplier)"),1,"")</f>
        <v/>
      </c>
    </row>
    <row r="48" spans="2:18" x14ac:dyDescent="0.25">
      <c r="B48" s="10" t="str">
        <f>IFERROR(HLOOKUP(IFERROR(VLOOKUP(1,Identify,2)&amp;IF(OR(AND(OR($D$13="Broward",$D$13="Miami-Dade"),VLOOKUP(VLOOKUP(1,Identify,2),SF_RFAs,2)="Y"),AND(OR($D$13="Broward",$D$13="Miami-Dade",$D$13="Palm Beach"),VLOOKUP(VLOOKUP(1,Identify,2),SF_RFAs,3)="Y")),"SF","")," "),MultiplierNumbers,2+COUNTA(D$45:D47))," ")</f>
        <v xml:space="preserve"> </v>
      </c>
      <c r="C48" s="188"/>
      <c r="D48" s="12" t="str">
        <f>IFERROR(HLOOKUP(IFERROR(VLOOKUP(1,Identify,2)&amp;IF(OR(AND(OR($D$13="Broward",$D$13="Miami-Dade"),VLOOKUP(VLOOKUP(1,Identify,2),SF_RFAs,2)="Y"),AND(OR($D$13="Broward",$D$13="Miami-Dade",$D$13="Palm Beach"),VLOOKUP(VLOOKUP(1,Identify,2),SF_RFAs,3)="Y")),"SF","")," "),MultiplierNames,2+COUNTA(D$45:D47))," ")</f>
        <v xml:space="preserve"> </v>
      </c>
      <c r="E48" s="12"/>
      <c r="G48" s="186" t="str">
        <f t="shared" ref="G48:G51" si="0">IF(OR(D48="DD Demo. in a Large Dev.",D48="PSN Demographic multiplier",D48="Homeless Demographic (Automatic Multiplier)",D48="Homeless Demographic &amp; PDC",D48="Homeless Demographic (Automatic Multiplier)",D48="High Utilizer Demographic (Automatic Multiplier)"),1,"")</f>
        <v/>
      </c>
    </row>
    <row r="49" spans="2:16" x14ac:dyDescent="0.25">
      <c r="B49" s="10" t="str">
        <f>IFERROR(HLOOKUP(IFERROR(VLOOKUP(1,Identify,2)&amp;IF(OR(AND(OR($D$13="Broward",$D$13="Miami-Dade"),VLOOKUP(VLOOKUP(1,Identify,2),SF_RFAs,2)="Y"),AND(OR($D$13="Broward",$D$13="Miami-Dade",$D$13="Palm Beach"),VLOOKUP(VLOOKUP(1,Identify,2),SF_RFAs,3)="Y")),"SF","")," "),MultiplierNumbers,2+COUNTA(D$45:D48))," ")</f>
        <v xml:space="preserve"> </v>
      </c>
      <c r="C49" s="188"/>
      <c r="D49" s="12" t="str">
        <f>IFERROR(HLOOKUP(IFERROR(VLOOKUP(1,Identify,2)&amp;IF(OR(AND(OR($D$13="Broward",$D$13="Miami-Dade"),VLOOKUP(VLOOKUP(1,Identify,2),SF_RFAs,2)="Y"),AND(OR($D$13="Broward",$D$13="Miami-Dade",$D$13="Palm Beach"),VLOOKUP(VLOOKUP(1,Identify,2),SF_RFAs,3)="Y")),"SF","")," "),MultiplierNames,2+COUNTA(D$45:D48))," ")</f>
        <v xml:space="preserve"> </v>
      </c>
      <c r="E49" s="12"/>
      <c r="G49" s="186" t="str">
        <f t="shared" si="0"/>
        <v/>
      </c>
    </row>
    <row r="50" spans="2:16" x14ac:dyDescent="0.25">
      <c r="B50" s="10" t="str">
        <f>IFERROR(HLOOKUP(IFERROR(VLOOKUP(1,Identify,2)&amp;IF(OR(AND(OR($D$13="Broward",$D$13="Miami-Dade"),VLOOKUP(VLOOKUP(1,Identify,2),SF_RFAs,2)="Y"),AND(OR($D$13="Broward",$D$13="Miami-Dade",$D$13="Palm Beach"),VLOOKUP(VLOOKUP(1,Identify,2),SF_RFAs,3)="Y")),"SF","")," "),MultiplierNumbers,2+COUNTA(D$45:D49))," ")</f>
        <v xml:space="preserve"> </v>
      </c>
      <c r="C50" s="188"/>
      <c r="D50" s="12" t="str">
        <f>IFERROR(HLOOKUP(IFERROR(VLOOKUP(1,Identify,2)&amp;IF(OR(AND(OR($D$13="Broward",$D$13="Miami-Dade"),VLOOKUP(VLOOKUP(1,Identify,2),SF_RFAs,2)="Y"),AND(OR($D$13="Broward",$D$13="Miami-Dade",$D$13="Palm Beach"),VLOOKUP(VLOOKUP(1,Identify,2),SF_RFAs,3)="Y")),"SF","")," "),MultiplierNames,2+COUNTA(D$45:D49))," ")</f>
        <v xml:space="preserve"> </v>
      </c>
      <c r="E50" s="12"/>
      <c r="G50" s="186" t="str">
        <f t="shared" si="0"/>
        <v/>
      </c>
    </row>
    <row r="51" spans="2:16" x14ac:dyDescent="0.25">
      <c r="B51" s="10" t="str">
        <f>IFERROR(HLOOKUP(IFERROR(VLOOKUP(1,Identify,2)&amp;IF(OR(AND(OR($D$13="Broward",$D$13="Miami-Dade"),VLOOKUP(VLOOKUP(1,Identify,2),SF_RFAs,2)="Y"),AND(OR($D$13="Broward",$D$13="Miami-Dade",$D$13="Palm Beach"),VLOOKUP(VLOOKUP(1,Identify,2),SF_RFAs,3)="Y")),"SF","")," "),MultiplierNumbers,2+COUNTA(D$45:D50))," ")</f>
        <v xml:space="preserve"> </v>
      </c>
      <c r="C51" s="188"/>
      <c r="D51" s="12" t="str">
        <f>IFERROR(HLOOKUP(IFERROR(VLOOKUP(1,Identify,2)&amp;IF(OR(AND(OR($D$13="Broward",$D$13="Miami-Dade"),VLOOKUP(VLOOKUP(1,Identify,2),SF_RFAs,2)="Y"),AND(OR($D$13="Broward",$D$13="Miami-Dade",$D$13="Palm Beach"),VLOOKUP(VLOOKUP(1,Identify,2),SF_RFAs,3)="Y")),"SF","")," "),MultiplierNames,2+COUNTA(D$45:D50))," ")</f>
        <v xml:space="preserve"> </v>
      </c>
      <c r="E51" s="12"/>
      <c r="G51" s="186" t="str">
        <f t="shared" si="0"/>
        <v/>
      </c>
    </row>
    <row r="53" spans="2:16" x14ac:dyDescent="0.25">
      <c r="B53" s="4" t="s">
        <v>23</v>
      </c>
      <c r="G53" s="457" t="str">
        <f>IF(OR(H57="Not In Balance",I57="Not In Balance"),"STOP: The unit mix is not in balance","")</f>
        <v/>
      </c>
      <c r="H53" s="457"/>
      <c r="I53" s="457"/>
    </row>
    <row r="54" spans="2:16" ht="15" customHeight="1" x14ac:dyDescent="0.25">
      <c r="B54" s="13" t="s">
        <v>24</v>
      </c>
      <c r="C54" s="13" t="s">
        <v>25</v>
      </c>
      <c r="E54" s="13" t="s">
        <v>26</v>
      </c>
      <c r="H54" s="13" t="s">
        <v>24</v>
      </c>
      <c r="I54" s="13" t="s">
        <v>25</v>
      </c>
    </row>
    <row r="55" spans="2:16" x14ac:dyDescent="0.25">
      <c r="B55" s="188"/>
      <c r="C55" s="190"/>
      <c r="D55" s="11" t="s">
        <v>27</v>
      </c>
      <c r="E55" s="467">
        <f>B55+C56+B57+C57</f>
        <v>0</v>
      </c>
      <c r="F55" s="297"/>
      <c r="G55" s="298" t="s">
        <v>28</v>
      </c>
      <c r="H55" s="299">
        <f>B55+B57</f>
        <v>0</v>
      </c>
      <c r="I55" s="299">
        <f>C56+C57</f>
        <v>0</v>
      </c>
    </row>
    <row r="56" spans="2:16" x14ac:dyDescent="0.25">
      <c r="B56" s="190"/>
      <c r="C56" s="188"/>
      <c r="D56" s="12" t="s">
        <v>29</v>
      </c>
      <c r="E56" s="468"/>
      <c r="F56" s="300"/>
      <c r="G56" s="301" t="s">
        <v>30</v>
      </c>
      <c r="H56" s="302">
        <f>SUMIF($B$65:$B$72,"=NC",$C$65:$C$72)</f>
        <v>0</v>
      </c>
      <c r="I56" s="302">
        <f>SUMIF($B$65:$B$72,"=Rehab",$C$65:$C$72)</f>
        <v>0</v>
      </c>
    </row>
    <row r="57" spans="2:16" x14ac:dyDescent="0.25">
      <c r="B57" s="188"/>
      <c r="C57" s="188"/>
      <c r="D57" s="12" t="s">
        <v>31</v>
      </c>
      <c r="E57" s="469"/>
      <c r="H57" s="50" t="str">
        <f>IF(AND(N(H55)+N(H56)&gt;0,H55=H56),"In Balance",IF(AND(N(H55)+N(H56)&gt;0,H55&lt;&gt;H56),"NOT In Balance",""))</f>
        <v/>
      </c>
      <c r="I57" s="50" t="str">
        <f>IF(AND(N(I55)+N(I56)&gt;0,I55=I56),"In Balance",IF(AND(N(I55)+N(I56)&gt;0,I55&lt;&gt;I56),"NOT In Balance",""))</f>
        <v/>
      </c>
    </row>
    <row r="58" spans="2:16" x14ac:dyDescent="0.25">
      <c r="H58" s="50"/>
      <c r="I58" s="50"/>
    </row>
    <row r="59" spans="2:16" ht="15.75" thickBot="1" x14ac:dyDescent="0.3">
      <c r="H59" s="50"/>
      <c r="I59" s="50"/>
    </row>
    <row r="60" spans="2:16" ht="34.15" customHeight="1" thickBot="1" x14ac:dyDescent="0.3">
      <c r="B60" s="451" t="str">
        <f>IF(AND(Year&lt;&gt;Data!A2,SUM(RFA!C21:C38)=1),"This is for"&amp;RIGHT(VLOOKUP(1,RFA!Identify,2),LEN(VLOOKUP(1,RFA!Identify,2))-1)&amp;", subject to TDC PU Limitations "&amp;IF(H4=1,"of the original RFAs, ",IF(AND(H5=1,H6=0),"in effect after the 06/15/2018 Board Meeting, but prior to the 03/06/2020 Board Meeting, ",IF(AND(H5=1,H6=1),"in effect after the 03/06/2020 Board Meeting, but prior to the 07/30/2021 Board Meeting, ",IF(H7=1,"in effect after the 07/30/2021 Board Meeting, but prior to the 04/01/2022 Board Meeting, ",IF(H8=1,"in effect after the 04/01/2022 Board Meeting, ","(need to select a Board Condtion at top of page), ")))))&amp;"incorporating "&amp;CHOOSE(MAX(C41,N(G41))+MAX(C42,N(G42))+MAX(C43,N(G43))+1,"no","one","two","three")&amp;" TDC Add-On"&amp;CHOOSE(MAX(C41,N(G41))+MAX(C42,N(G42))+MAX(C43,N(G43))+1,"s","","s","s")&amp;" and "&amp;CHOOSE(MAX(C46,N(G46))+MAX(C47,N(G47))+MAX(C48,N(G48))+MAX(C49,N(G49))+MAX(C50,N(G50))+MAX(C51,N(G51))+1,"no","one","two","three","four","five","six")&amp;" TDC Multiplier"&amp;CHOOSE(MAX(C46,N(G46))+MAX(C47,N(G47))+MAX(C48,N(G48))+MAX(C49,N(G49))+MAX(C50,N(G50))+MAX(C51,N(G51))+1,"s","","s","s","s","s","s")&amp;".","")</f>
        <v/>
      </c>
      <c r="C60" s="452"/>
      <c r="D60" s="452"/>
      <c r="E60" s="452"/>
      <c r="F60" s="452"/>
      <c r="G60" s="452"/>
      <c r="H60" s="452"/>
      <c r="I60" s="453"/>
    </row>
    <row r="61" spans="2:16" ht="7.15" customHeight="1" x14ac:dyDescent="0.25">
      <c r="H61" s="50"/>
      <c r="I61" s="50"/>
    </row>
    <row r="62" spans="2:16" x14ac:dyDescent="0.25">
      <c r="G62" s="296" t="s">
        <v>32</v>
      </c>
    </row>
    <row r="63" spans="2:16" x14ac:dyDescent="0.25">
      <c r="B63" s="461" t="s">
        <v>33</v>
      </c>
      <c r="C63" s="461"/>
      <c r="D63" s="461"/>
      <c r="E63" s="66" t="s">
        <v>34</v>
      </c>
      <c r="F63" s="66" t="s">
        <v>35</v>
      </c>
      <c r="G63" s="66" t="s">
        <v>36</v>
      </c>
      <c r="H63" s="66" t="s">
        <v>37</v>
      </c>
      <c r="I63" s="66" t="s">
        <v>38</v>
      </c>
      <c r="J63" s="13" t="s">
        <v>39</v>
      </c>
      <c r="K63" s="283" t="s">
        <v>40</v>
      </c>
      <c r="L63" s="284" t="s">
        <v>41</v>
      </c>
      <c r="M63" s="284" t="s">
        <v>42</v>
      </c>
      <c r="N63" s="284" t="s">
        <v>43</v>
      </c>
      <c r="O63" s="288"/>
      <c r="P63" s="288"/>
    </row>
    <row r="64" spans="2:16" x14ac:dyDescent="0.25">
      <c r="B64" s="461"/>
      <c r="C64" s="461"/>
      <c r="D64" s="461"/>
      <c r="E64" s="13" t="s">
        <v>44</v>
      </c>
      <c r="F64" s="13" t="s">
        <v>45</v>
      </c>
      <c r="G64" s="13" t="s">
        <v>46</v>
      </c>
      <c r="H64" s="13" t="s">
        <v>47</v>
      </c>
      <c r="I64" s="13" t="s">
        <v>48</v>
      </c>
      <c r="J64" s="182" t="s">
        <v>49</v>
      </c>
      <c r="K64" s="285">
        <f>COUNTIF(K65:K72,MAX(K65:K72))</f>
        <v>8</v>
      </c>
      <c r="L64" s="286">
        <f>COUNTIF(K65:K72,"&gt;0")</f>
        <v>0</v>
      </c>
      <c r="M64" s="287"/>
      <c r="N64" s="287"/>
      <c r="O64" s="288"/>
      <c r="P64" s="288"/>
    </row>
    <row r="65" spans="2:16" x14ac:dyDescent="0.25">
      <c r="B65" s="270" t="str">
        <f t="shared" ref="B65:B72" si="1">IF(AND(N(C65)&gt;0,OR(RIGHT(D65,4)="(NC)",RIGHT(D65,3)="NC ")),"NC",IF(AND(N(C65)&gt;0,OR(RIGHT(D65,7)="(Rehab)",RIGHT(D65,5)="Rehab")),"Rehab",""))</f>
        <v/>
      </c>
      <c r="C65" s="188"/>
      <c r="D65" s="11" t="str">
        <f>IFERROR(HLOOKUP(IFERROR(VLOOKUP(1,Identify,2)&amp;IF(OR(AND(OR($D$13="Broward",$D$13="Miami-Dade"),VLOOKUP(VLOOKUP(1,Identify,2),SF_RFAs,2)="Y"),AND(OR($D$13="Broward",$D$13="Miami-Dade",$D$13="Palm Beach"),VLOOKUP(VLOOKUP(1,Identify,2),SF_RFAs,3)="Y")),"SF","")," "),Types,2+COUNTA(D$63:D63))," ")</f>
        <v xml:space="preserve"> </v>
      </c>
      <c r="E65" s="305" t="str">
        <f>IFERROR(HLOOKUP(IFERROR(VLOOKUP(1,Identify,2)&amp;IF(OR(AND(OR($D$13="Broward",$D$13="Miami-Dade"),VLOOKUP(VLOOKUP(1,Identify,2),SF_RFAs,2)="Y"),AND(OR($D$13="Broward",$D$13="Miami-Dade",$D$13="Palm Beach"),VLOOKUP(VLOOKUP(1,Identify,2),SF_RFAs,3)="Y")),"SF","")," "),IF(H$4=1,Base01,IF(OR(H$5=1,H$6=1,H$5+H$6&gt;1),Base02,IF(H$7=1,Base03,Base04))),2+COUNTA($D$64:$D64))," ")</f>
        <v xml:space="preserve"> </v>
      </c>
      <c r="F65" s="305">
        <f>IF(OR($C$41=1,$G$41=1),$B$41,0)+IF(OR($C$42=1,$G$42=1),$B$42,0)+IF(OR($C$43=1,$G$43=1),$B$43,0)</f>
        <v>0</v>
      </c>
      <c r="G65" s="306">
        <f>IF(OR($C$46=1,$G$46=1),$B$46,1)*IF(OR($C$47=1,$G$47=1),$B$47,1)*IF(OR($C$48=1,$G$48=1),$B$48,1)*IF(OR($C$49=1,$G$49=1),$B$49,1)*IF(OR($C$50=1,$G$50=1),$B$50,1)*IF(OR($C$51=1,$G$51=1),$B$51,1)</f>
        <v>1</v>
      </c>
      <c r="H65" s="306" t="str">
        <f>IFERROR((HLOOKUP(IFERROR(VLOOKUP(1,Identify,2)&amp;IF(OR(AND(OR($D$13="Broward",$D$13="Miami-Dade"),VLOOKUP(VLOOKUP(1,Identify,2),SF_RFAs,2)="Y"),AND(OR($D$13="Broward",$D$13="Miami-Dade",$D$13="Palm Beach"),VLOOKUP(VLOOKUP(1,Identify,2),SF_RFAs,3)="Y")),"SF","")," "),IF(H$4=1,Escalate01,IF(H$5+H$6&gt;1,Escalate03,IF(H$5=1,Escalate02,IF(H$7=1,Escalate04,Escalate05)))),2+COUNTA($D$64:$D64)))," ")</f>
        <v xml:space="preserve"> </v>
      </c>
      <c r="I65" s="305">
        <f t="shared" ref="I65:I72" si="2">ROUND((N(E65)+N(F65))/IF(N(G65)=0,1,N(G65))*(1+N(H65)),2)</f>
        <v>0</v>
      </c>
      <c r="J65" s="309" t="str">
        <f>IF(C$73=0,"",IF(I65*C65/C$73&lt;1,"",I65*C65/C$73))</f>
        <v/>
      </c>
      <c r="K65" s="285">
        <f t="shared" ref="K65:K72" si="3">N(C65)</f>
        <v>0</v>
      </c>
      <c r="L65" s="285">
        <f t="shared" ref="L65" si="4">IF(AND(K$64=L$64,K$64&gt;1),RANK(E65,E$65:E$72),RANK(K65,K$65:K$72))</f>
        <v>1</v>
      </c>
      <c r="M65" s="287" t="str">
        <f t="shared" ref="M65:M67" si="5">IF(N(K65)+(8-N(L65))/10&lt;1,"",N(K65)+(8-N(L65))/10)</f>
        <v/>
      </c>
      <c r="N65" s="287">
        <f t="shared" ref="N65:N72" si="6">IFERROR(RANK(M65,M$65:M$72,0),8)</f>
        <v>8</v>
      </c>
      <c r="O65" s="288"/>
      <c r="P65" s="288"/>
    </row>
    <row r="66" spans="2:16" x14ac:dyDescent="0.25">
      <c r="B66" s="270" t="str">
        <f t="shared" si="1"/>
        <v/>
      </c>
      <c r="C66" s="188"/>
      <c r="D66" s="12" t="str">
        <f>IFERROR(HLOOKUP(IFERROR(VLOOKUP(1,Identify,2)&amp;IF(OR(AND(OR($D$13="Broward",$D$13="Miami-Dade"),VLOOKUP(VLOOKUP(1,Identify,2),SF_RFAs,2)="Y"),AND(OR($D$13="Broward",$D$13="Miami-Dade",$D$13="Palm Beach"),VLOOKUP(VLOOKUP(1,Identify,2),SF_RFAs,3)="Y")),"SF","")," "),Types,2+COUNTA(D$63:D65))," ")</f>
        <v xml:space="preserve"> </v>
      </c>
      <c r="E66" s="305" t="str">
        <f>IFERROR(HLOOKUP(IFERROR(VLOOKUP(1,Identify,2)&amp;IF(OR(AND(OR($D$13="Broward",$D$13="Miami-Dade"),VLOOKUP(VLOOKUP(1,Identify,2),SF_RFAs,2)="Y"),AND(OR($D$13="Broward",$D$13="Miami-Dade",$D$13="Palm Beach"),VLOOKUP(VLOOKUP(1,Identify,2),SF_RFAs,3)="Y")),"SF","")," "),IF(H$4=1,Base01,IF(OR(H$5=1,H$6=1,H$5+H$6&gt;1),Base02,IF(H$7=1,Base03,Base04))),2+COUNTA($D$64:$D65))," ")</f>
        <v xml:space="preserve"> </v>
      </c>
      <c r="F66" s="305">
        <f t="shared" ref="F66:F72" si="7">IF(OR($C$41=1,$G$41=1),$B$41,0)+IF(OR($C$42=1,$G$42=1),$B$42,0)+IF(OR($C$43=1,$G$43=1),$B$43,0)</f>
        <v>0</v>
      </c>
      <c r="G66" s="306">
        <f t="shared" ref="G66:G72" si="8">IF(OR($C$46=1,$G$46=1),$B$46,1)*IF(OR($C$47=1,$G$47=1),$B$47,1)*IF(OR($C$48=1,$G$48=1),$B$48,1)*IF(OR($C$49=1,$G$49=1),$B$49,1)*IF(OR($C$50=1,$G$50=1),$B$50,1)*IF(OR($C$51=1,$G$51=1),$B$51,1)</f>
        <v>1</v>
      </c>
      <c r="H66" s="306" t="str">
        <f>IFERROR((HLOOKUP(IFERROR(VLOOKUP(1,Identify,2)&amp;IF(OR(AND(OR($D$13="Broward",$D$13="Miami-Dade"),VLOOKUP(VLOOKUP(1,Identify,2),SF_RFAs,2)="Y"),AND(OR($D$13="Broward",$D$13="Miami-Dade",$D$13="Palm Beach"),VLOOKUP(VLOOKUP(1,Identify,2),SF_RFAs,3)="Y")),"SF","")," "),IF(H$4=1,Escalate01,IF(H$5+H$6&gt;1,Escalate03,IF(H$5=1,Escalate02,IF(H$7=1,Escalate04,Escalate05)))),2+COUNTA($D$64:$D65)))," ")</f>
        <v xml:space="preserve"> </v>
      </c>
      <c r="I66" s="307">
        <f t="shared" si="2"/>
        <v>0</v>
      </c>
      <c r="J66" s="310" t="str">
        <f t="shared" ref="J66:J72" si="9">IF(C$73=0,"",IF(I66*C66/C$73&lt;1,"",I66*C66/C$73))</f>
        <v/>
      </c>
      <c r="K66" s="285">
        <f t="shared" si="3"/>
        <v>0</v>
      </c>
      <c r="L66" s="285">
        <f t="shared" ref="L66:L67" si="10">IF(AND(K$64=L$64,K$64&gt;1),IFERROR(RANK(E66,E$65:E$72),""),IFERROR(RANK(K66,K$65:K$72),""))</f>
        <v>1</v>
      </c>
      <c r="M66" s="287" t="str">
        <f t="shared" si="5"/>
        <v/>
      </c>
      <c r="N66" s="287">
        <f t="shared" si="6"/>
        <v>8</v>
      </c>
      <c r="O66" s="288"/>
      <c r="P66" s="288"/>
    </row>
    <row r="67" spans="2:16" ht="15" customHeight="1" x14ac:dyDescent="0.25">
      <c r="B67" s="270" t="str">
        <f t="shared" si="1"/>
        <v/>
      </c>
      <c r="C67" s="188"/>
      <c r="D67" s="12" t="str">
        <f>IFERROR(HLOOKUP(IFERROR(VLOOKUP(1,Identify,2)&amp;IF(OR(AND(OR($D$13="Broward",$D$13="Miami-Dade"),VLOOKUP(VLOOKUP(1,Identify,2),SF_RFAs,2)="Y"),AND(OR($D$13="Broward",$D$13="Miami-Dade",$D$13="Palm Beach"),VLOOKUP(VLOOKUP(1,Identify,2),SF_RFAs,3)="Y")),"SF","")," "),Types,2+COUNTA(D$63:D66))," ")</f>
        <v xml:space="preserve"> </v>
      </c>
      <c r="E67" s="305" t="str">
        <f>IFERROR(HLOOKUP(IFERROR(VLOOKUP(1,Identify,2)&amp;IF(OR(AND(OR($D$13="Broward",$D$13="Miami-Dade"),VLOOKUP(VLOOKUP(1,Identify,2),SF_RFAs,2)="Y"),AND(OR($D$13="Broward",$D$13="Miami-Dade",$D$13="Palm Beach"),VLOOKUP(VLOOKUP(1,Identify,2),SF_RFAs,3)="Y")),"SF","")," "),IF(H$4=1,Base01,IF(OR(H$5=1,H$6=1,H$5+H$6&gt;1),Base02,IF(H$7=1,Base03,Base04))),2+COUNTA($D$64:$D66))," ")</f>
        <v xml:space="preserve"> </v>
      </c>
      <c r="F67" s="305">
        <f t="shared" si="7"/>
        <v>0</v>
      </c>
      <c r="G67" s="306">
        <f t="shared" si="8"/>
        <v>1</v>
      </c>
      <c r="H67" s="306" t="str">
        <f>IFERROR((HLOOKUP(IFERROR(VLOOKUP(1,Identify,2)&amp;IF(OR(AND(OR($D$13="Broward",$D$13="Miami-Dade"),VLOOKUP(VLOOKUP(1,Identify,2),SF_RFAs,2)="Y"),AND(OR($D$13="Broward",$D$13="Miami-Dade",$D$13="Palm Beach"),VLOOKUP(VLOOKUP(1,Identify,2),SF_RFAs,3)="Y")),"SF","")," "),IF(H$4=1,Escalate01,IF(H$5+H$6&gt;1,Escalate03,IF(H$5=1,Escalate02,IF(H$7=1,Escalate04,Escalate05)))),2+COUNTA($D$64:$D66)))," ")</f>
        <v xml:space="preserve"> </v>
      </c>
      <c r="I67" s="307">
        <f t="shared" si="2"/>
        <v>0</v>
      </c>
      <c r="J67" s="310" t="str">
        <f t="shared" si="9"/>
        <v/>
      </c>
      <c r="K67" s="285">
        <f t="shared" si="3"/>
        <v>0</v>
      </c>
      <c r="L67" s="285">
        <f t="shared" si="10"/>
        <v>1</v>
      </c>
      <c r="M67" s="287" t="str">
        <f t="shared" si="5"/>
        <v/>
      </c>
      <c r="N67" s="287">
        <f t="shared" si="6"/>
        <v>8</v>
      </c>
      <c r="O67" s="288"/>
      <c r="P67" s="288"/>
    </row>
    <row r="68" spans="2:16" ht="15" customHeight="1" x14ac:dyDescent="0.25">
      <c r="B68" s="270" t="str">
        <f t="shared" si="1"/>
        <v/>
      </c>
      <c r="C68" s="188"/>
      <c r="D68" s="12" t="str">
        <f>IFERROR(HLOOKUP(IFERROR(VLOOKUP(1,Identify,2)&amp;IF(OR(AND(OR($D$13="Broward",$D$13="Miami-Dade"),VLOOKUP(VLOOKUP(1,Identify,2),SF_RFAs,2)="Y"),AND(OR($D$13="Broward",$D$13="Miami-Dade",$D$13="Palm Beach"),VLOOKUP(VLOOKUP(1,Identify,2),SF_RFAs,3)="Y")),"SF","")," "),Types,2+COUNTA(D$63:D67))," ")</f>
        <v xml:space="preserve"> </v>
      </c>
      <c r="E68" s="305" t="str">
        <f>IFERROR(HLOOKUP(IFERROR(VLOOKUP(1,Identify,2)&amp;IF(OR(AND(OR($D$13="Broward",$D$13="Miami-Dade"),VLOOKUP(VLOOKUP(1,Identify,2),SF_RFAs,2)="Y"),AND(OR($D$13="Broward",$D$13="Miami-Dade",$D$13="Palm Beach"),VLOOKUP(VLOOKUP(1,Identify,2),SF_RFAs,3)="Y")),"SF","")," "),IF(H$4=1,Base01,IF(OR(H$5=1,H$6=1,H$5+H$6&gt;1),Base02,IF(H$7=1,Base03,Base04))),2+COUNTA($D$64:$D67))," ")</f>
        <v xml:space="preserve"> </v>
      </c>
      <c r="F68" s="305">
        <f t="shared" si="7"/>
        <v>0</v>
      </c>
      <c r="G68" s="306">
        <f t="shared" si="8"/>
        <v>1</v>
      </c>
      <c r="H68" s="306" t="str">
        <f>IFERROR((HLOOKUP(IFERROR(VLOOKUP(1,Identify,2)&amp;IF(OR(AND(OR($D$13="Broward",$D$13="Miami-Dade"),VLOOKUP(VLOOKUP(1,Identify,2),SF_RFAs,2)="Y"),AND(OR($D$13="Broward",$D$13="Miami-Dade",$D$13="Palm Beach"),VLOOKUP(VLOOKUP(1,Identify,2),SF_RFAs,3)="Y")),"SF","")," "),IF(H$4=1,Escalate01,IF(H$5+H$6&gt;1,Escalate03,IF(H$5=1,Escalate02,IF(H$7=1,Escalate04,Escalate05)))),2+COUNTA($D$64:$D67)))," ")</f>
        <v xml:space="preserve"> </v>
      </c>
      <c r="I68" s="307">
        <f t="shared" si="2"/>
        <v>0</v>
      </c>
      <c r="J68" s="310" t="str">
        <f t="shared" si="9"/>
        <v/>
      </c>
      <c r="K68" s="285">
        <f t="shared" si="3"/>
        <v>0</v>
      </c>
      <c r="L68" s="285">
        <f>IF(AND(K$64=L$64,K$64&gt;1),IFERROR(RANK(E68,E$65:E$72),""),IFERROR(RANK(K68,K$65:K$72),""))</f>
        <v>1</v>
      </c>
      <c r="M68" s="287" t="str">
        <f>IF(N(K68)+(8-N(L68))/10&lt;1,"",N(K68)+(8-N(L68))/10)</f>
        <v/>
      </c>
      <c r="N68" s="287">
        <f t="shared" si="6"/>
        <v>8</v>
      </c>
      <c r="O68" s="288"/>
      <c r="P68" s="288"/>
    </row>
    <row r="69" spans="2:16" x14ac:dyDescent="0.25">
      <c r="B69" s="270" t="str">
        <f t="shared" si="1"/>
        <v/>
      </c>
      <c r="C69" s="188"/>
      <c r="D69" s="12" t="str">
        <f>IFERROR(HLOOKUP(IFERROR(VLOOKUP(1,Identify,2)&amp;IF(OR(AND(OR($D$13="Broward",$D$13="Miami-Dade"),VLOOKUP(VLOOKUP(1,Identify,2),SF_RFAs,2)="Y"),AND(OR($D$13="Broward",$D$13="Miami-Dade",$D$13="Palm Beach"),VLOOKUP(VLOOKUP(1,Identify,2),SF_RFAs,3)="Y")),"SF","")," "),Types,2+COUNTA(D$63:D68))," ")</f>
        <v xml:space="preserve"> </v>
      </c>
      <c r="E69" s="305" t="str">
        <f>IFERROR(HLOOKUP(IFERROR(VLOOKUP(1,Identify,2)&amp;IF(OR(AND(OR($D$13="Broward",$D$13="Miami-Dade"),VLOOKUP(VLOOKUP(1,Identify,2),SF_RFAs,2)="Y"),AND(OR($D$13="Broward",$D$13="Miami-Dade",$D$13="Palm Beach"),VLOOKUP(VLOOKUP(1,Identify,2),SF_RFAs,3)="Y")),"SF","")," "),IF(H$4=1,Base01,IF(OR(H$5=1,H$6=1,H$5+H$6&gt;1),Base02,IF(H$7=1,Base03,Base04))),2+COUNTA($D$64:$D68))," ")</f>
        <v xml:space="preserve"> </v>
      </c>
      <c r="F69" s="305">
        <f t="shared" si="7"/>
        <v>0</v>
      </c>
      <c r="G69" s="306">
        <f t="shared" si="8"/>
        <v>1</v>
      </c>
      <c r="H69" s="306" t="str">
        <f>IFERROR((HLOOKUP(IFERROR(VLOOKUP(1,Identify,2)&amp;IF(OR(AND(OR($D$13="Broward",$D$13="Miami-Dade"),VLOOKUP(VLOOKUP(1,Identify,2),SF_RFAs,2)="Y"),AND(OR($D$13="Broward",$D$13="Miami-Dade",$D$13="Palm Beach"),VLOOKUP(VLOOKUP(1,Identify,2),SF_RFAs,3)="Y")),"SF","")," "),IF(H$4=1,Escalate01,IF(H$5+H$6&gt;1,Escalate03,IF(H$5=1,Escalate02,IF(H$7=1,Escalate04,Escalate05)))),2+COUNTA($D$64:$D68)))," ")</f>
        <v xml:space="preserve"> </v>
      </c>
      <c r="I69" s="307">
        <f t="shared" si="2"/>
        <v>0</v>
      </c>
      <c r="J69" s="310" t="str">
        <f t="shared" si="9"/>
        <v/>
      </c>
      <c r="K69" s="285">
        <f t="shared" si="3"/>
        <v>0</v>
      </c>
      <c r="L69" s="285">
        <f t="shared" ref="L69:L72" si="11">IF(AND(K$64=L$64,K$64&gt;1),IFERROR(RANK(E69,E$65:E$72),""),IFERROR(RANK(K69,K$65:K$72),""))</f>
        <v>1</v>
      </c>
      <c r="M69" s="287" t="str">
        <f t="shared" ref="M69:M72" si="12">IF(N(K69)+(8-N(L69))/10&lt;1,"",N(K69)+(8-N(L69))/10)</f>
        <v/>
      </c>
      <c r="N69" s="287">
        <f t="shared" si="6"/>
        <v>8</v>
      </c>
      <c r="O69" s="288"/>
      <c r="P69" s="288"/>
    </row>
    <row r="70" spans="2:16" x14ac:dyDescent="0.25">
      <c r="B70" s="270" t="str">
        <f t="shared" si="1"/>
        <v/>
      </c>
      <c r="C70" s="188"/>
      <c r="D70" s="12" t="str">
        <f>IFERROR(HLOOKUP(IFERROR(VLOOKUP(1,Identify,2)&amp;IF(OR(AND(OR($D$13="Broward",$D$13="Miami-Dade"),VLOOKUP(VLOOKUP(1,Identify,2),SF_RFAs,2)="Y"),AND(OR($D$13="Broward",$D$13="Miami-Dade",$D$13="Palm Beach"),VLOOKUP(VLOOKUP(1,Identify,2),SF_RFAs,3)="Y")),"SF","")," "),Types,2+COUNTA(D$63:D69))," ")</f>
        <v xml:space="preserve"> </v>
      </c>
      <c r="E70" s="305" t="str">
        <f>IFERROR(HLOOKUP(IFERROR(VLOOKUP(1,Identify,2)&amp;IF(OR(AND(OR($D$13="Broward",$D$13="Miami-Dade"),VLOOKUP(VLOOKUP(1,Identify,2),SF_RFAs,2)="Y"),AND(OR($D$13="Broward",$D$13="Miami-Dade",$D$13="Palm Beach"),VLOOKUP(VLOOKUP(1,Identify,2),SF_RFAs,3)="Y")),"SF","")," "),IF(H$4=1,Base01,IF(OR(H$5=1,H$6=1,H$5+H$6&gt;1),Base02,IF(H$7=1,Base03,Base04))),2+COUNTA($D$64:$D69))," ")</f>
        <v xml:space="preserve"> </v>
      </c>
      <c r="F70" s="305">
        <f t="shared" si="7"/>
        <v>0</v>
      </c>
      <c r="G70" s="306">
        <f t="shared" si="8"/>
        <v>1</v>
      </c>
      <c r="H70" s="306" t="str">
        <f>IFERROR((HLOOKUP(IFERROR(VLOOKUP(1,Identify,2)&amp;IF(OR(AND(OR($D$13="Broward",$D$13="Miami-Dade"),VLOOKUP(VLOOKUP(1,Identify,2),SF_RFAs,2)="Y"),AND(OR($D$13="Broward",$D$13="Miami-Dade",$D$13="Palm Beach"),VLOOKUP(VLOOKUP(1,Identify,2),SF_RFAs,3)="Y")),"SF","")," "),IF(H$4=1,Escalate01,IF(H$5+H$6&gt;1,Escalate03,IF(H$5=1,Escalate02,IF(H$7=1,Escalate04,Escalate05)))),2+COUNTA($D$64:$D69)))," ")</f>
        <v xml:space="preserve"> </v>
      </c>
      <c r="I70" s="307">
        <f t="shared" si="2"/>
        <v>0</v>
      </c>
      <c r="J70" s="310" t="str">
        <f t="shared" si="9"/>
        <v/>
      </c>
      <c r="K70" s="285">
        <f t="shared" si="3"/>
        <v>0</v>
      </c>
      <c r="L70" s="285">
        <f t="shared" si="11"/>
        <v>1</v>
      </c>
      <c r="M70" s="287" t="str">
        <f t="shared" si="12"/>
        <v/>
      </c>
      <c r="N70" s="287">
        <f t="shared" si="6"/>
        <v>8</v>
      </c>
      <c r="O70" s="288"/>
      <c r="P70" s="288"/>
    </row>
    <row r="71" spans="2:16" x14ac:dyDescent="0.25">
      <c r="B71" s="270" t="str">
        <f t="shared" si="1"/>
        <v/>
      </c>
      <c r="C71" s="188"/>
      <c r="D71" s="12" t="str">
        <f>IFERROR(HLOOKUP(IFERROR(VLOOKUP(1,Identify,2)&amp;IF(OR(AND(OR($D$13="Broward",$D$13="Miami-Dade"),VLOOKUP(VLOOKUP(1,Identify,2),SF_RFAs,2)="Y"),AND(OR($D$13="Broward",$D$13="Miami-Dade",$D$13="Palm Beach"),VLOOKUP(VLOOKUP(1,Identify,2),SF_RFAs,3)="Y")),"SF","")," "),Types,2+COUNTA(D$63:D70))," ")</f>
        <v xml:space="preserve"> </v>
      </c>
      <c r="E71" s="305" t="str">
        <f>IFERROR(HLOOKUP(IFERROR(VLOOKUP(1,Identify,2)&amp;IF(OR(AND(OR($D$13="Broward",$D$13="Miami-Dade"),VLOOKUP(VLOOKUP(1,Identify,2),SF_RFAs,2)="Y"),AND(OR($D$13="Broward",$D$13="Miami-Dade",$D$13="Palm Beach"),VLOOKUP(VLOOKUP(1,Identify,2),SF_RFAs,3)="Y")),"SF","")," "),IF(H$4=1,Base01,IF(OR(H$5=1,H$6=1,H$5+H$6&gt;1),Base02,IF(H$7=1,Base03,Base04))),2+COUNTA($D$64:$D70))," ")</f>
        <v xml:space="preserve"> </v>
      </c>
      <c r="F71" s="305">
        <f t="shared" si="7"/>
        <v>0</v>
      </c>
      <c r="G71" s="306">
        <f t="shared" si="8"/>
        <v>1</v>
      </c>
      <c r="H71" s="306" t="str">
        <f>IFERROR((HLOOKUP(IFERROR(VLOOKUP(1,Identify,2)&amp;IF(OR(AND(OR($D$13="Broward",$D$13="Miami-Dade"),VLOOKUP(VLOOKUP(1,Identify,2),SF_RFAs,2)="Y"),AND(OR($D$13="Broward",$D$13="Miami-Dade",$D$13="Palm Beach"),VLOOKUP(VLOOKUP(1,Identify,2),SF_RFAs,3)="Y")),"SF","")," "),IF(H$4=1,Escalate01,IF(H$5+H$6&gt;1,Escalate03,IF(H$5=1,Escalate02,IF(H$7=1,Escalate04,Escalate05)))),2+COUNTA($D$64:$D70)))," ")</f>
        <v xml:space="preserve"> </v>
      </c>
      <c r="I71" s="307">
        <f t="shared" si="2"/>
        <v>0</v>
      </c>
      <c r="J71" s="310" t="str">
        <f t="shared" si="9"/>
        <v/>
      </c>
      <c r="K71" s="285">
        <f t="shared" si="3"/>
        <v>0</v>
      </c>
      <c r="L71" s="285">
        <f t="shared" si="11"/>
        <v>1</v>
      </c>
      <c r="M71" s="287" t="str">
        <f t="shared" si="12"/>
        <v/>
      </c>
      <c r="N71" s="287">
        <f t="shared" si="6"/>
        <v>8</v>
      </c>
      <c r="O71" s="288"/>
      <c r="P71" s="288"/>
    </row>
    <row r="72" spans="2:16" ht="15.75" thickBot="1" x14ac:dyDescent="0.3">
      <c r="B72" s="270" t="str">
        <f t="shared" si="1"/>
        <v/>
      </c>
      <c r="C72" s="189"/>
      <c r="D72" s="12" t="str">
        <f>IFERROR(HLOOKUP(IFERROR(VLOOKUP(1,Identify,2)&amp;IF(OR(AND(OR($D$13="Broward",$D$13="Miami-Dade"),VLOOKUP(VLOOKUP(1,Identify,2),SF_RFAs,2)="Y"),AND(OR($D$13="Broward",$D$13="Miami-Dade",$D$13="Palm Beach"),VLOOKUP(VLOOKUP(1,Identify,2),SF_RFAs,3)="Y")),"SF","")," "),Types,2+COUNTA(D$63:D71))," ")</f>
        <v xml:space="preserve"> </v>
      </c>
      <c r="E72" s="305" t="str">
        <f>IFERROR(HLOOKUP(IFERROR(VLOOKUP(1,Identify,2)&amp;IF(OR(AND(OR($D$13="Broward",$D$13="Miami-Dade"),VLOOKUP(VLOOKUP(1,Identify,2),SF_RFAs,2)="Y"),AND(OR($D$13="Broward",$D$13="Miami-Dade",$D$13="Palm Beach"),VLOOKUP(VLOOKUP(1,Identify,2),SF_RFAs,3)="Y")),"SF","")," "),IF(H$4=1,Base01,IF(OR(H$5=1,H$6=1,H$5+H$6&gt;1),Base02,IF(H$7=1,Base03,Base04))),2+COUNTA($D$64:$D71))," ")</f>
        <v xml:space="preserve"> </v>
      </c>
      <c r="F72" s="305">
        <f t="shared" si="7"/>
        <v>0</v>
      </c>
      <c r="G72" s="306">
        <f t="shared" si="8"/>
        <v>1</v>
      </c>
      <c r="H72" s="306" t="str">
        <f>IFERROR((HLOOKUP(IFERROR(VLOOKUP(1,Identify,2)&amp;IF(OR(AND(OR($D$13="Broward",$D$13="Miami-Dade"),VLOOKUP(VLOOKUP(1,Identify,2),SF_RFAs,2)="Y"),AND(OR($D$13="Broward",$D$13="Miami-Dade",$D$13="Palm Beach"),VLOOKUP(VLOOKUP(1,Identify,2),SF_RFAs,3)="Y")),"SF","")," "),IF(H$4=1,Escalate01,IF(H$5+H$6&gt;1,Escalate03,IF(H$5=1,Escalate02,IF(H$7=1,Escalate04,Escalate05)))),2+COUNTA($D$64:$D71)))," ")</f>
        <v xml:space="preserve"> </v>
      </c>
      <c r="I72" s="308">
        <f t="shared" si="2"/>
        <v>0</v>
      </c>
      <c r="J72" s="310" t="str">
        <f t="shared" si="9"/>
        <v/>
      </c>
      <c r="K72" s="285">
        <f t="shared" si="3"/>
        <v>0</v>
      </c>
      <c r="L72" s="285">
        <f t="shared" si="11"/>
        <v>1</v>
      </c>
      <c r="M72" s="287" t="str">
        <f t="shared" si="12"/>
        <v/>
      </c>
      <c r="N72" s="287">
        <f t="shared" si="6"/>
        <v>8</v>
      </c>
      <c r="O72" s="288"/>
      <c r="P72" s="288"/>
    </row>
    <row r="73" spans="2:16" ht="15.75" thickBot="1" x14ac:dyDescent="0.3">
      <c r="B73" t="s">
        <v>26</v>
      </c>
      <c r="C73" s="175">
        <f>SUM(C65:C72)</f>
        <v>0</v>
      </c>
      <c r="D73" s="379"/>
      <c r="E73" s="176"/>
      <c r="H73" s="177" t="s">
        <v>50</v>
      </c>
      <c r="I73" s="179">
        <f>IF($C73=0,0,SUMPRODUCT($I$65:$I$72,$C$65:$C$72)/$C73)</f>
        <v>0</v>
      </c>
      <c r="J73" s="288"/>
      <c r="K73" s="288"/>
      <c r="L73" s="288"/>
      <c r="M73" s="288"/>
      <c r="N73" s="288"/>
      <c r="O73" s="288"/>
      <c r="P73" s="288"/>
    </row>
    <row r="74" spans="2:16" x14ac:dyDescent="0.25">
      <c r="C74" t="str">
        <f>IF(C73&lt;&gt;E55,"STOP: The number of units entered above must equal the Total Units in cell E54","")</f>
        <v/>
      </c>
      <c r="J74" s="288"/>
      <c r="K74" s="289"/>
      <c r="L74" s="288"/>
      <c r="M74" s="288"/>
      <c r="N74" s="288"/>
      <c r="O74" s="289"/>
      <c r="P74" s="288"/>
    </row>
    <row r="75" spans="2:16" ht="18" x14ac:dyDescent="0.35">
      <c r="I75" s="295" t="s">
        <v>51</v>
      </c>
      <c r="J75" s="288"/>
      <c r="K75" s="289"/>
      <c r="L75" s="288"/>
      <c r="M75" s="288"/>
      <c r="N75" s="288"/>
      <c r="O75" s="289"/>
      <c r="P75" s="288"/>
    </row>
    <row r="76" spans="2:16" x14ac:dyDescent="0.25">
      <c r="I76" s="295" t="str">
        <f>IF(COUNTIF(C65:C72,"&gt;0")&lt;2,"",IF(K64&lt;&gt;L64,"where 1 is the Development Type with the most units and 2 is the one with next highest number of units, etc.","where 1 is the Development Type with the highest TDC Base Rate and 2 is the one with the next highest TDC Base Rate"&amp;IF(K64&gt;2,", etc.","")))</f>
        <v/>
      </c>
      <c r="K76" s="178"/>
      <c r="O76" s="178"/>
    </row>
    <row r="77" spans="2:16" x14ac:dyDescent="0.25">
      <c r="I77" s="76"/>
      <c r="K77" s="178"/>
      <c r="O77" s="178"/>
    </row>
    <row r="78" spans="2:16" x14ac:dyDescent="0.25">
      <c r="K78" s="178"/>
      <c r="O78" s="178"/>
    </row>
    <row r="79" spans="2:16" x14ac:dyDescent="0.25">
      <c r="K79" s="178"/>
      <c r="O79" s="178"/>
    </row>
    <row r="80" spans="2:16" x14ac:dyDescent="0.25">
      <c r="K80" s="178"/>
      <c r="O80" s="178"/>
    </row>
    <row r="81" spans="11:15" x14ac:dyDescent="0.25">
      <c r="K81" s="178"/>
      <c r="O81" s="178"/>
    </row>
    <row r="82" spans="11:15" x14ac:dyDescent="0.25">
      <c r="K82" s="178"/>
      <c r="O82" s="178"/>
    </row>
    <row r="83" spans="11:15" x14ac:dyDescent="0.25">
      <c r="K83" s="178"/>
      <c r="O83" s="178"/>
    </row>
    <row r="84" spans="11:15" x14ac:dyDescent="0.25">
      <c r="K84" s="178"/>
      <c r="O84" s="178"/>
    </row>
    <row r="85" spans="11:15" x14ac:dyDescent="0.25">
      <c r="K85" s="178"/>
      <c r="O85" s="178"/>
    </row>
    <row r="86" spans="11:15" x14ac:dyDescent="0.25">
      <c r="K86" s="178"/>
      <c r="O86" s="178"/>
    </row>
    <row r="95" spans="11:15" ht="15" customHeight="1" x14ac:dyDescent="0.25"/>
  </sheetData>
  <sheetProtection algorithmName="SHA-512" hashValue="o0jobrjRCoFDzw1vf+8ZonVqHGLEJr1b+MGnjeOVfuJl35aqkg9uPIZTmOcAnld2FPknERuPVIUayqrCDO2wEA==" saltValue="ONKby85vV151WIcGIWZeww==" spinCount="100000" sheet="1" objects="1" scenarios="1"/>
  <mergeCells count="53">
    <mergeCell ref="D15:E15"/>
    <mergeCell ref="E33:F33"/>
    <mergeCell ref="G33:R33"/>
    <mergeCell ref="E55:E57"/>
    <mergeCell ref="E34:F34"/>
    <mergeCell ref="G34:R34"/>
    <mergeCell ref="E35:F35"/>
    <mergeCell ref="G35:R35"/>
    <mergeCell ref="E36:F36"/>
    <mergeCell ref="G36:R36"/>
    <mergeCell ref="E37:F37"/>
    <mergeCell ref="G37:R37"/>
    <mergeCell ref="E38:F38"/>
    <mergeCell ref="G38:R38"/>
    <mergeCell ref="E29:F29"/>
    <mergeCell ref="G29:R29"/>
    <mergeCell ref="C4:G4"/>
    <mergeCell ref="C5:G5"/>
    <mergeCell ref="C6:G6"/>
    <mergeCell ref="D11:E11"/>
    <mergeCell ref="D12:E12"/>
    <mergeCell ref="B63:D64"/>
    <mergeCell ref="E22:F22"/>
    <mergeCell ref="G22:R22"/>
    <mergeCell ref="D13:E13"/>
    <mergeCell ref="E20:F20"/>
    <mergeCell ref="G20:R20"/>
    <mergeCell ref="E21:F21"/>
    <mergeCell ref="G21:R21"/>
    <mergeCell ref="E30:F30"/>
    <mergeCell ref="E23:F23"/>
    <mergeCell ref="G23:R23"/>
    <mergeCell ref="E24:F24"/>
    <mergeCell ref="G24:R24"/>
    <mergeCell ref="E25:F25"/>
    <mergeCell ref="G25:R25"/>
    <mergeCell ref="E31:F31"/>
    <mergeCell ref="B60:I60"/>
    <mergeCell ref="C7:G7"/>
    <mergeCell ref="I7:R7"/>
    <mergeCell ref="C8:G8"/>
    <mergeCell ref="I8:R8"/>
    <mergeCell ref="G53:I53"/>
    <mergeCell ref="G31:R31"/>
    <mergeCell ref="E32:F32"/>
    <mergeCell ref="G32:R32"/>
    <mergeCell ref="E26:F26"/>
    <mergeCell ref="G26:R26"/>
    <mergeCell ref="E27:F27"/>
    <mergeCell ref="G27:R27"/>
    <mergeCell ref="E28:F28"/>
    <mergeCell ref="G28:R28"/>
    <mergeCell ref="G30:R30"/>
  </mergeCells>
  <conditionalFormatting sqref="B65:B70">
    <cfRule type="expression" dxfId="194" priority="172">
      <formula>AND(H$55&lt;&gt;H$56,B65="NC")</formula>
    </cfRule>
  </conditionalFormatting>
  <conditionalFormatting sqref="B65:B72">
    <cfRule type="cellIs" dxfId="193" priority="27" operator="notEqual">
      <formula>""</formula>
    </cfRule>
  </conditionalFormatting>
  <conditionalFormatting sqref="B71:B72">
    <cfRule type="expression" dxfId="192" priority="173">
      <formula>AND(I$55&lt;&gt;I$56,B71="Rehab")</formula>
    </cfRule>
  </conditionalFormatting>
  <conditionalFormatting sqref="B55:D55 B57:D57">
    <cfRule type="expression" dxfId="191" priority="45">
      <formula>AND($C$56&gt;0,SUM($B$55,$B$57:$C$57)&gt;0)</formula>
    </cfRule>
  </conditionalFormatting>
  <conditionalFormatting sqref="B55:D55">
    <cfRule type="expression" dxfId="190" priority="47">
      <formula>$B$55&gt;0</formula>
    </cfRule>
  </conditionalFormatting>
  <conditionalFormatting sqref="B55:D56">
    <cfRule type="expression" dxfId="189" priority="46">
      <formula>AND($B$57+$C$57&gt;0,SUM($B$55:$D$56)&gt;0)</formula>
    </cfRule>
  </conditionalFormatting>
  <conditionalFormatting sqref="B56:D56">
    <cfRule type="expression" dxfId="188" priority="48">
      <formula>$C$56&gt;0</formula>
    </cfRule>
  </conditionalFormatting>
  <conditionalFormatting sqref="B56:D57">
    <cfRule type="expression" dxfId="187" priority="44">
      <formula>AND($B$55&gt;0,SUM($B$56:$C$57)&gt;0)</formula>
    </cfRule>
  </conditionalFormatting>
  <conditionalFormatting sqref="B57:D57">
    <cfRule type="expression" dxfId="186" priority="49">
      <formula>$B$57+$C$57&gt;0</formula>
    </cfRule>
  </conditionalFormatting>
  <conditionalFormatting sqref="B41:E43">
    <cfRule type="expression" dxfId="185" priority="50">
      <formula>$C41=1</formula>
    </cfRule>
    <cfRule type="expression" dxfId="184" priority="56">
      <formula>$G41=1</formula>
    </cfRule>
  </conditionalFormatting>
  <conditionalFormatting sqref="B46:E47">
    <cfRule type="expression" dxfId="183" priority="23" stopIfTrue="1">
      <formula>AND($C$46+$C$47&gt;1,LEFT($D$47,7)&lt;&gt;"Florida")</formula>
    </cfRule>
  </conditionalFormatting>
  <conditionalFormatting sqref="B46:E51">
    <cfRule type="expression" dxfId="182" priority="53">
      <formula>$C46=1</formula>
    </cfRule>
    <cfRule type="expression" dxfId="181" priority="54">
      <formula>$G46=1</formula>
    </cfRule>
  </conditionalFormatting>
  <conditionalFormatting sqref="B47:E47 B49:E49">
    <cfRule type="expression" dxfId="180" priority="36">
      <formula>AND(LEFT($D$46,3)="PDC",LEFT($D$48,6)="9%, NC",$C$47=1,$C$49=1)</formula>
    </cfRule>
  </conditionalFormatting>
  <conditionalFormatting sqref="B47:E48">
    <cfRule type="expression" dxfId="179" priority="35">
      <formula>AND(LEFT($D$46,3)="PDC",LEFT($D$48,6)="9%, NC",$C$47=1,$C$48=1)</formula>
    </cfRule>
  </conditionalFormatting>
  <conditionalFormatting sqref="B48:E49">
    <cfRule type="expression" dxfId="178" priority="38">
      <formula>$C$48+$C$49&gt;1</formula>
    </cfRule>
  </conditionalFormatting>
  <conditionalFormatting sqref="B50:E51">
    <cfRule type="expression" dxfId="177" priority="52">
      <formula>$C$50+$C$51&gt;1</formula>
    </cfRule>
  </conditionalFormatting>
  <conditionalFormatting sqref="B60:I60">
    <cfRule type="cellIs" dxfId="176" priority="1" operator="equal">
      <formula>""</formula>
    </cfRule>
  </conditionalFormatting>
  <conditionalFormatting sqref="C4:C5">
    <cfRule type="expression" dxfId="175" priority="231">
      <formula>AND($H4&lt;&gt;1,$H$4+$H$5+$H$7+$H$8=1)</formula>
    </cfRule>
  </conditionalFormatting>
  <conditionalFormatting sqref="C6:C7">
    <cfRule type="expression" dxfId="174" priority="233">
      <formula>AND($H6&lt;&gt;1,$H$4+$H$7+$H$8=1)</formula>
    </cfRule>
  </conditionalFormatting>
  <conditionalFormatting sqref="C7 H7">
    <cfRule type="expression" dxfId="173" priority="78">
      <formula>$H7=1</formula>
    </cfRule>
    <cfRule type="expression" dxfId="172" priority="234" stopIfTrue="1">
      <formula>AND($H$7=1,SUM($H$4:$H$6,$H$8)&gt;0)</formula>
    </cfRule>
  </conditionalFormatting>
  <conditionalFormatting sqref="C7">
    <cfRule type="expression" dxfId="171" priority="236">
      <formula>AND($H$7&lt;&gt;1,SUM($H$4:$H$6,$H$8)&gt;0)</formula>
    </cfRule>
  </conditionalFormatting>
  <conditionalFormatting sqref="C8 H8">
    <cfRule type="expression" dxfId="170" priority="65">
      <formula>AND($H$8=1,SUM($H$4:$H$7)&gt;0)</formula>
    </cfRule>
    <cfRule type="expression" dxfId="169" priority="84">
      <formula>$H$8=1</formula>
    </cfRule>
  </conditionalFormatting>
  <conditionalFormatting sqref="C8">
    <cfRule type="expression" dxfId="168" priority="89">
      <formula>AND($H$8&lt;&gt;1,SUM($H$4:$H$7)&gt;0)</formula>
    </cfRule>
  </conditionalFormatting>
  <conditionalFormatting sqref="C65">
    <cfRule type="expression" dxfId="167" priority="29">
      <formula>OR($D65="No TDC Limitation in this RFA",$D65="Please select the initial RFA",$D65="Please select the initial RFA and cell H7",$D65="RFA was not Issued" )</formula>
    </cfRule>
  </conditionalFormatting>
  <conditionalFormatting sqref="C73">
    <cfRule type="expression" dxfId="166" priority="60">
      <formula>$C$73&lt;&gt;$E$55</formula>
    </cfRule>
  </conditionalFormatting>
  <conditionalFormatting sqref="C74:E74">
    <cfRule type="expression" dxfId="165" priority="31">
      <formula>$C$74&lt;&gt;""</formula>
    </cfRule>
  </conditionalFormatting>
  <conditionalFormatting sqref="C65:F72 H65:I72 E73 I73">
    <cfRule type="expression" dxfId="164" priority="79">
      <formula>$D65=" "</formula>
    </cfRule>
  </conditionalFormatting>
  <conditionalFormatting sqref="C65:F72 H65:I72">
    <cfRule type="expression" dxfId="163" priority="43">
      <formula>$C65&gt;0</formula>
    </cfRule>
  </conditionalFormatting>
  <conditionalFormatting sqref="C21:G38 B41:E42 B46:E51">
    <cfRule type="expression" dxfId="162" priority="22">
      <formula>$D21=" "</formula>
    </cfRule>
  </conditionalFormatting>
  <conditionalFormatting sqref="C4:H4">
    <cfRule type="expression" dxfId="161" priority="232" stopIfTrue="1">
      <formula>AND($H$4&gt;0,SUM($H$5:$H$8)&gt;0)</formula>
    </cfRule>
  </conditionalFormatting>
  <conditionalFormatting sqref="C4:H6">
    <cfRule type="expression" dxfId="160" priority="67">
      <formula>$H4=1</formula>
    </cfRule>
  </conditionalFormatting>
  <conditionalFormatting sqref="C5:H5">
    <cfRule type="expression" dxfId="159" priority="237" stopIfTrue="1">
      <formula>AND($H$5&gt;0,OR($H4=1,$H7=1,$H8=1))</formula>
    </cfRule>
    <cfRule type="expression" dxfId="158" priority="238" stopIfTrue="1">
      <formula>AND($H5="",$H6=1)</formula>
    </cfRule>
  </conditionalFormatting>
  <conditionalFormatting sqref="C6:H6">
    <cfRule type="expression" dxfId="157" priority="239" stopIfTrue="1">
      <formula>AND($H6=1,$H$4+$H$7+$H$8&gt;=1)</formula>
    </cfRule>
  </conditionalFormatting>
  <conditionalFormatting sqref="C21:R38">
    <cfRule type="expression" dxfId="156" priority="57" stopIfTrue="1">
      <formula>AND($C21=1,SUM($C$21:$C$38)&gt;1)</formula>
    </cfRule>
    <cfRule type="expression" dxfId="155" priority="58" stopIfTrue="1">
      <formula>$C21=1</formula>
    </cfRule>
  </conditionalFormatting>
  <conditionalFormatting sqref="D65:I65">
    <cfRule type="expression" dxfId="154" priority="13">
      <formula>OR($D65="No TDC Limitation in this RFA",$D65="Please select the initial RFA",$D65="Please select the initial RFA and cell H7",$D65="RFA was not Issued")</formula>
    </cfRule>
  </conditionalFormatting>
  <conditionalFormatting sqref="E66:H72">
    <cfRule type="expression" dxfId="153" priority="2">
      <formula>OR($D66="No TDC Limitation in this RFA",$D66="Please select the initial RFA",$D66="Please select the initial RFA and cell H7",$D66="RFA was not Issued")</formula>
    </cfRule>
  </conditionalFormatting>
  <conditionalFormatting sqref="F13:G13">
    <cfRule type="expression" dxfId="152" priority="32">
      <formula>$F$13&lt;&gt;""</formula>
    </cfRule>
  </conditionalFormatting>
  <conditionalFormatting sqref="G41:G43">
    <cfRule type="expression" dxfId="151" priority="41">
      <formula>$G41=""</formula>
    </cfRule>
    <cfRule type="expression" dxfId="150" priority="42">
      <formula>$G41=1</formula>
    </cfRule>
  </conditionalFormatting>
  <conditionalFormatting sqref="G46:G51">
    <cfRule type="expression" dxfId="149" priority="39">
      <formula>$G46=""</formula>
    </cfRule>
    <cfRule type="expression" dxfId="148" priority="40">
      <formula>$G46=1</formula>
    </cfRule>
  </conditionalFormatting>
  <conditionalFormatting sqref="G53">
    <cfRule type="cellIs" dxfId="147" priority="24" operator="notEqual">
      <formula>""</formula>
    </cfRule>
  </conditionalFormatting>
  <conditionalFormatting sqref="G62">
    <cfRule type="expression" dxfId="146" priority="18">
      <formula>COUNT($C$65:$C$72)&lt;2</formula>
    </cfRule>
  </conditionalFormatting>
  <conditionalFormatting sqref="G65">
    <cfRule type="expression" dxfId="145" priority="14">
      <formula>$C65&gt;0</formula>
    </cfRule>
    <cfRule type="expression" dxfId="144" priority="15">
      <formula>$D65=" "</formula>
    </cfRule>
  </conditionalFormatting>
  <conditionalFormatting sqref="G66:G72">
    <cfRule type="expression" dxfId="143" priority="8">
      <formula>$C66&gt;0</formula>
    </cfRule>
    <cfRule type="expression" dxfId="142" priority="9">
      <formula>$D66=" "</formula>
    </cfRule>
  </conditionalFormatting>
  <conditionalFormatting sqref="H57:I59 H61:I61">
    <cfRule type="cellIs" dxfId="141" priority="25" operator="equal">
      <formula>"Not in Balance"</formula>
    </cfRule>
    <cfRule type="cellIs" dxfId="140" priority="26" operator="equal">
      <formula>"In Balance"</formula>
    </cfRule>
  </conditionalFormatting>
  <conditionalFormatting sqref="H3:K3">
    <cfRule type="expression" dxfId="139" priority="33">
      <formula>$H$3&lt;&gt;""</formula>
    </cfRule>
  </conditionalFormatting>
  <conditionalFormatting sqref="J63:J72 I75">
    <cfRule type="expression" dxfId="138" priority="21">
      <formula>COUNT($C$65:$C$72)&lt;2</formula>
    </cfRule>
  </conditionalFormatting>
  <dataValidations count="1">
    <dataValidation type="list" allowBlank="1" showInputMessage="1" showErrorMessage="1" sqref="D13:E13" xr:uid="{74CBF7E2-8D41-4FE2-A967-75F3A2ADB027}">
      <formula1>Counties</formula1>
    </dataValidation>
  </dataValidations>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66E850E-35E7-4B7A-86E6-D66B3C050BF8}">
          <x14:formula1>
            <xm:f>Data!$A$2:$A$13</xm:f>
          </x14:formula1>
          <xm:sqref>D15</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3B977F-F75C-4827-A0D1-1ECD4E47F68F}">
  <sheetPr>
    <pageSetUpPr fitToPage="1"/>
  </sheetPr>
  <dimension ref="B1:Q100"/>
  <sheetViews>
    <sheetView zoomScaleNormal="100" zoomScaleSheetLayoutView="100" workbookViewId="0">
      <selection activeCell="H85" sqref="H85"/>
    </sheetView>
  </sheetViews>
  <sheetFormatPr defaultColWidth="9.140625" defaultRowHeight="12.75" x14ac:dyDescent="0.2"/>
  <cols>
    <col min="1" max="1" width="12.7109375" style="78" customWidth="1"/>
    <col min="2" max="2" width="89.7109375" style="78" customWidth="1"/>
    <col min="3" max="3" width="1.5703125" style="78" customWidth="1"/>
    <col min="4" max="4" width="27.7109375" style="78" customWidth="1"/>
    <col min="5" max="5" width="1.5703125" style="78" customWidth="1"/>
    <col min="6" max="6" width="18.7109375" style="78" hidden="1" customWidth="1"/>
    <col min="7" max="7" width="22.140625" style="78" customWidth="1"/>
    <col min="8" max="11" width="14.42578125" style="78" customWidth="1"/>
    <col min="12" max="12" width="8" style="78" customWidth="1"/>
    <col min="13" max="16384" width="9.140625" style="78"/>
  </cols>
  <sheetData>
    <row r="1" spans="2:15" ht="24.95" customHeight="1" x14ac:dyDescent="0.2">
      <c r="B1" s="438" t="s">
        <v>52</v>
      </c>
      <c r="C1" s="77"/>
      <c r="D1" s="224" t="s">
        <v>53</v>
      </c>
      <c r="E1" s="223"/>
      <c r="F1" s="223"/>
    </row>
    <row r="2" spans="2:15" x14ac:dyDescent="0.2">
      <c r="B2" s="439"/>
      <c r="C2" s="77"/>
      <c r="D2" s="224" t="s">
        <v>54</v>
      </c>
      <c r="E2" s="224"/>
      <c r="F2" s="224"/>
      <c r="K2" s="79"/>
    </row>
    <row r="3" spans="2:15" ht="24" customHeight="1" x14ac:dyDescent="0.2">
      <c r="B3" s="80"/>
      <c r="C3" s="77"/>
      <c r="K3" s="79"/>
    </row>
    <row r="4" spans="2:15" x14ac:dyDescent="0.2">
      <c r="B4" s="192" t="s">
        <v>55</v>
      </c>
      <c r="C4" s="274"/>
      <c r="D4" s="275" t="str">
        <f ca="1">IF(CELL("type",RFA!D11)="b","",RFA!D11)</f>
        <v/>
      </c>
      <c r="E4" s="225"/>
      <c r="F4" s="141"/>
      <c r="K4" s="79"/>
    </row>
    <row r="5" spans="2:15" x14ac:dyDescent="0.2">
      <c r="B5" s="192" t="s">
        <v>56</v>
      </c>
      <c r="C5" s="274"/>
      <c r="D5" s="275" t="str">
        <f ca="1">IF(CELL("type",RFA!D12)="b","",RFA!D12)</f>
        <v/>
      </c>
      <c r="E5" s="225"/>
      <c r="F5" s="141"/>
      <c r="K5" s="79"/>
    </row>
    <row r="6" spans="2:15" x14ac:dyDescent="0.2">
      <c r="B6" s="192" t="s">
        <v>57</v>
      </c>
      <c r="C6" s="274"/>
      <c r="D6" s="191" t="str">
        <f>IFERROR(VLOOKUP(1,RFA!C21:D38,2,FALSE),"")</f>
        <v/>
      </c>
      <c r="E6" s="82"/>
      <c r="F6" s="141"/>
      <c r="K6" s="79"/>
    </row>
    <row r="7" spans="2:15" x14ac:dyDescent="0.2">
      <c r="B7" s="192" t="s">
        <v>24</v>
      </c>
      <c r="C7" s="274"/>
      <c r="D7" s="247">
        <f>RFA!B55+RFA!B57</f>
        <v>0</v>
      </c>
      <c r="E7" s="83"/>
      <c r="F7" s="141"/>
      <c r="G7" s="304" t="str">
        <f>RFA!H57</f>
        <v/>
      </c>
      <c r="H7" s="79"/>
      <c r="I7" s="79"/>
      <c r="J7" s="79"/>
      <c r="K7" s="79"/>
    </row>
    <row r="8" spans="2:15" x14ac:dyDescent="0.2">
      <c r="B8" s="192" t="s">
        <v>25</v>
      </c>
      <c r="C8" s="274"/>
      <c r="D8" s="247">
        <f>RFA!C56+RFA!C57</f>
        <v>0</v>
      </c>
      <c r="E8" s="83"/>
      <c r="F8" s="141"/>
      <c r="G8" s="304" t="str">
        <f>RFA!I57</f>
        <v/>
      </c>
      <c r="H8" s="272"/>
      <c r="I8" s="79"/>
      <c r="J8" s="79"/>
      <c r="K8" s="79"/>
    </row>
    <row r="9" spans="2:15" x14ac:dyDescent="0.2">
      <c r="B9" s="191" t="s">
        <v>58</v>
      </c>
      <c r="C9" s="191"/>
      <c r="D9" s="391">
        <v>0.16</v>
      </c>
      <c r="E9" s="265"/>
      <c r="F9" s="141"/>
      <c r="G9" s="273" t="s">
        <v>59</v>
      </c>
      <c r="J9" s="85"/>
    </row>
    <row r="10" spans="2:15" x14ac:dyDescent="0.2">
      <c r="B10" s="191" t="s">
        <v>60</v>
      </c>
      <c r="C10" s="247"/>
      <c r="D10" s="204">
        <f>RFA!I73</f>
        <v>0</v>
      </c>
      <c r="E10" s="86"/>
      <c r="F10" s="181"/>
      <c r="G10" s="303" t="str">
        <f>IF(N(D10)=0,"",IF(RFA!L64=1,"[ ( "&amp;TEXT(_xlfn.XLOOKUP(1,RFA!N65:N72,RFA!E65:E72),"$#,##0")&amp;" Base + "&amp;TEXT(_xlfn.XLOOKUP(1,RFA!N65:N72,RFA!F65:F72),"$#,##0")&amp;" Add-On ) x ( 1+ "&amp;TEXT(N(_xlfn.XLOOKUP(1,RFA!N65:N72,RFA!H65:H72)),"0.00%")&amp;" Escalation Rate ) ÷ "&amp;TEXT(IF(_xlfn.XLOOKUP(1,RFA!N65:N72,RFA!G65:G72)=0,100%,_xlfn.XLOOKUP(1,RFA!N65:N72,RFA!G65:G72)),"0%")&amp;" Multiplier ]","[ ( [ ( "&amp;TEXT(_xlfn.XLOOKUP(1,RFA!N65:N72,RFA!E65:E72),"$#,##0")&amp;" Base + "&amp;TEXT(_xlfn.XLOOKUP(1,RFA!N65:N72,RFA!F65:F72),"$#,##0")&amp;" Add-On ) x "&amp;TEXT(_xlfn.XLOOKUP(1,RFA!N65:N72,RFA!C65:C72),"0")&amp;" Units x ( 1 + "&amp;TEXT(N(_xlfn.XLOOKUP(1,RFA!N65:N72,RFA!H65:H72)),"0.00%")&amp;" Escalation Rate ) + ( "&amp;TEXT(_xlfn.XLOOKUP(2,RFA!N65:N72,RFA!E65:E72),"$#,##0")&amp;" Base + "&amp;TEXT(_xlfn.XLOOKUP(1,RFA!N65:N72,RFA!F65:F72),"$#,##0")&amp;" Add-On ) x "&amp;TEXT(_xlfn.XLOOKUP(2,RFA!N65:N72,RFA!C65:C72),"0")&amp;" Units x ( 1+ "&amp;TEXT(N(_xlfn.XLOOKUP(2,RFA!N65:N72,RFA!H65:H72)),"0.00%")&amp;" Escalation Rate ) "&amp;IF(RFA!L64&gt;2,"+ ( "&amp;TEXT(_xlfn.XLOOKUP(3,RFA!N65:N72,RFA!E65:E72),"$#,##0")&amp;" Base + "&amp;TEXT(_xlfn.XLOOKUP(3,RFA!N65:N72,RFA!F65:F72),"$#,##0")&amp;" Add-On ) x "&amp;TEXT(_xlfn.XLOOKUP(3,RFA!N65:N72,RFA!C65:C72),"0")&amp;" Units x ( 1+ "&amp;TEXT(N(_xlfn.XLOOKUP(3,RFA!N65:N72,RFA!H65:H72)),"0.00%")&amp;" Escalation Rate )","")&amp;" ] ÷ "&amp;TEXT(RFA!E55,"0")&amp;" Units ) ÷ "&amp;TEXT(IF(_xlfn.XLOOKUP(1,RFA!N65:N72,RFA!G65:G72)=0,100%,_xlfn.XLOOKUP(1,RFA!N65:N72,RFA!G65:G72)),"0%")&amp;" Multiplier ] "))</f>
        <v/>
      </c>
      <c r="J10" s="85"/>
    </row>
    <row r="11" spans="2:15" x14ac:dyDescent="0.2">
      <c r="B11" s="191" t="s">
        <v>61</v>
      </c>
      <c r="C11" s="191"/>
      <c r="D11" s="276">
        <f>D7+D8</f>
        <v>0</v>
      </c>
      <c r="E11" s="226"/>
      <c r="F11" s="142"/>
      <c r="G11" s="86"/>
    </row>
    <row r="12" spans="2:15" x14ac:dyDescent="0.2">
      <c r="B12" s="196" t="s">
        <v>62</v>
      </c>
      <c r="C12" s="196"/>
      <c r="D12" s="215">
        <f>ROUNDDOWN(D10*D11,$J$12)+G12</f>
        <v>0</v>
      </c>
      <c r="E12" s="89"/>
      <c r="F12" s="141"/>
      <c r="G12" s="385">
        <f>J96*0</f>
        <v>0</v>
      </c>
      <c r="H12" s="89" t="str">
        <f>IF(AND(H86&gt;0,H87&gt;0,I86&gt;0,I87&gt;0),"Workout Adjustment","")</f>
        <v/>
      </c>
      <c r="I12" s="89"/>
      <c r="J12" s="90">
        <v>0</v>
      </c>
      <c r="K12" s="91" t="s">
        <v>63</v>
      </c>
      <c r="L12" s="91"/>
      <c r="M12" s="91"/>
      <c r="N12" s="91"/>
      <c r="O12" s="92"/>
    </row>
    <row r="13" spans="2:15" x14ac:dyDescent="0.2">
      <c r="B13" s="312" t="s">
        <v>64</v>
      </c>
      <c r="C13" s="191"/>
      <c r="D13" s="203">
        <f>-D26</f>
        <v>0</v>
      </c>
      <c r="E13" s="89"/>
      <c r="F13" s="141"/>
      <c r="G13" s="86"/>
      <c r="H13" s="89"/>
      <c r="I13" s="89"/>
    </row>
    <row r="14" spans="2:15" x14ac:dyDescent="0.2">
      <c r="B14" s="312" t="str">
        <f>"Demolition Costs "&amp;IF(OR(D6="  RFA 2019-101",D6="  RFA 2019-102",D6="  RFA 2019-103",D6="  RFA 2019-111",D6="  RFA 2019-117",D6="  RFA 2019-112",D6="  RFA 2019-113",D6="  RFA 2019-114",D6="  RFA 2019-115",D6="  RFA 2019-116",D6="  RFA 2019-118",LEFT(D6,10)="  RFA 2020",LEFT(D6,10)="  RFA 2021",LEFT(D6,10)="  RFA 2022",LEFT(D6,10)="  RFA 2023"),"(if applicable)","(if PHA and if applicable)")</f>
        <v>Demolition Costs (if PHA and if applicable)</v>
      </c>
      <c r="C14" s="312"/>
      <c r="D14" s="313">
        <f>-D28</f>
        <v>0</v>
      </c>
      <c r="E14" s="89"/>
      <c r="F14" s="141"/>
      <c r="G14" s="86"/>
      <c r="H14" s="89"/>
      <c r="I14" s="89"/>
      <c r="J14" s="89"/>
      <c r="K14" s="89"/>
      <c r="M14" s="89"/>
    </row>
    <row r="15" spans="2:15" x14ac:dyDescent="0.2">
      <c r="B15" s="312" t="str">
        <f>"Relocation Costs "&amp;IF(OR(D6="  RFA 2019-101",D6="  RFA 2019-102",D6="  RFA 2019-103",D6="  RFA 2019-111",D6="  RFA 2019-117",D6="  RFA 2019-112",D6="  RFA 2019-113",D6="  RFA 2019-114",D6="  RFA 2019-115",D6="  RFA 2019-116",D6="  RFA 2019-118",LEFT(D6,10)="  RFA 2020",LEFT(D6,10)="  RFA 2021",LEFT(D6,10)="  RFA 2022",LEFT(D6,10)="  RFA 2023"),"(if applicable)","(if PHA and if applicable)")</f>
        <v>Relocation Costs (if PHA and if applicable)</v>
      </c>
      <c r="C15" s="312"/>
      <c r="D15" s="313">
        <f>-D29</f>
        <v>0</v>
      </c>
      <c r="E15" s="89"/>
      <c r="F15" s="141"/>
      <c r="G15" s="86"/>
      <c r="H15" s="89"/>
      <c r="I15" s="89"/>
      <c r="J15" s="89"/>
      <c r="K15" s="89"/>
    </row>
    <row r="16" spans="2:15" x14ac:dyDescent="0.2">
      <c r="B16" s="312" t="s">
        <v>65</v>
      </c>
      <c r="C16" s="312"/>
      <c r="D16" s="313">
        <f>-D30</f>
        <v>0</v>
      </c>
      <c r="E16" s="89"/>
      <c r="F16" s="141"/>
      <c r="G16" s="86"/>
      <c r="H16" s="89"/>
      <c r="I16" s="89"/>
      <c r="J16" s="89"/>
      <c r="K16" s="89"/>
    </row>
    <row r="17" spans="2:17" x14ac:dyDescent="0.2">
      <c r="B17" s="191" t="s">
        <v>66</v>
      </c>
      <c r="C17" s="191"/>
      <c r="D17" s="203">
        <f>IF(D32=1,D31,0)</f>
        <v>0</v>
      </c>
      <c r="E17" s="89"/>
      <c r="F17" s="141"/>
      <c r="G17" s="86"/>
      <c r="H17" s="89"/>
      <c r="I17" s="89"/>
      <c r="J17" s="89"/>
      <c r="K17" s="89"/>
    </row>
    <row r="18" spans="2:17" x14ac:dyDescent="0.2">
      <c r="B18" s="191" t="s">
        <v>67</v>
      </c>
      <c r="C18" s="191"/>
      <c r="D18" s="203">
        <f>SUM(D12:D17)</f>
        <v>0</v>
      </c>
      <c r="E18" s="89"/>
      <c r="F18" s="141"/>
      <c r="G18" s="86"/>
      <c r="H18" s="392"/>
    </row>
    <row r="19" spans="2:17" x14ac:dyDescent="0.2">
      <c r="B19" s="191" t="str">
        <f>"Development Costs to which a "&amp;TEXT(D9,IF(AND(D9=B90,B90&lt;&gt;TRUNC(B90,2)),"0.00000000%","0%"))&amp;" Developer Fee is calculated using above maximum and other actual costs"</f>
        <v>Development Costs to which a 16% Developer Fee is calculated using above maximum and other actual costs</v>
      </c>
      <c r="C19" s="191"/>
      <c r="D19" s="277">
        <f>D12+D13+D14+D15+D16+D17-ROUNDDOWN((D12+D13+D14+D15+D16+D17)/(1+D9)*D9,0)</f>
        <v>0</v>
      </c>
      <c r="E19" s="89"/>
      <c r="F19" s="143"/>
      <c r="G19" s="473" t="str">
        <f>IF(D9&gt;18%,"(Inclusive of the ODR portion of the Dev Fee)","")</f>
        <v/>
      </c>
      <c r="H19" s="89"/>
    </row>
    <row r="20" spans="2:17" x14ac:dyDescent="0.2">
      <c r="B20" s="196" t="str">
        <f>"Above line multiplied by "&amp;TEXT(D9,IF(AND(D9=B90,B90&lt;&gt;TRUNC(B90,2)),"0.00000000%","0%"))&amp;" to determine gross maximum allowable Dev Fee (DF)"</f>
        <v>Above line multiplied by 16% to determine gross maximum allowable Dev Fee (DF)</v>
      </c>
      <c r="C20" s="278"/>
      <c r="D20" s="279">
        <f>ROUNDDOWN(D19*D9,0)</f>
        <v>0</v>
      </c>
      <c r="E20" s="227"/>
      <c r="F20" s="227"/>
      <c r="G20" s="474"/>
      <c r="H20" s="89"/>
    </row>
    <row r="21" spans="2:17" x14ac:dyDescent="0.2">
      <c r="B21" s="191" t="str">
        <f>IF(OR(D9=21%,AND(H88&gt;0,H89&gt;0,I88&gt;0,I89&gt;0,D9=B90)),"The maximum non-ODR DF portion of the "&amp;TEXT(D9,IF(AND(D9=B90,B90&lt;&gt;TRUNC(B90,2)),"0.00000000%","0%"))&amp;" DF above that IS subject to DF adjustments","")</f>
        <v/>
      </c>
      <c r="C21" s="191"/>
      <c r="D21" s="203" t="str">
        <f>IF(OR(D9&gt;$B$88,AND(H88&gt;0,H89&gt;0,I88&gt;0,I89&gt;0,D9=B90)),ROUNDDOWN(D19*(D9-5%),0),"")</f>
        <v/>
      </c>
      <c r="E21" s="89"/>
      <c r="F21" s="89"/>
      <c r="G21" s="383"/>
      <c r="H21" s="89"/>
      <c r="I21" s="89"/>
    </row>
    <row r="22" spans="2:17" x14ac:dyDescent="0.2">
      <c r="B22" s="280" t="str">
        <f>IF(OR(D9=21%,AND(H88&gt;0,H89&gt;0,I88&gt;0,I89&gt;0,D9=B90)),"The maximum ODR DF portion of the "&amp;TEXT(D9,IF(AND(D9=B90,B90&lt;&gt;TRUNC(B90,2)),"0.00000000%","0%"))&amp;" DF above that is NOT subject to any DF adjustments","")</f>
        <v/>
      </c>
      <c r="C22" s="280"/>
      <c r="D22" s="281" t="str">
        <f>IF(OR(D9&gt;$B$88,AND(H88&gt;0,H89&gt;0,I88&gt;0,I89&gt;0,D9=B90)),D20-D21,"")</f>
        <v/>
      </c>
      <c r="E22" s="228"/>
      <c r="F22" s="228"/>
      <c r="G22" s="95" t="str">
        <f>IF(D9&gt;18%,"(Verify in CUR and FCCAP, if applicable)","")</f>
        <v/>
      </c>
      <c r="H22" s="131"/>
      <c r="I22" s="358"/>
    </row>
    <row r="23" spans="2:17" ht="15" customHeight="1" x14ac:dyDescent="0.2">
      <c r="B23" s="201"/>
      <c r="C23" s="191"/>
      <c r="D23" s="201"/>
      <c r="E23" s="246"/>
      <c r="F23" s="203"/>
      <c r="G23" s="200"/>
    </row>
    <row r="24" spans="2:17" ht="15" customHeight="1" thickBot="1" x14ac:dyDescent="0.25">
      <c r="B24" s="312" t="s">
        <v>68</v>
      </c>
      <c r="C24" s="191"/>
      <c r="D24" s="384">
        <v>0</v>
      </c>
      <c r="E24" s="263"/>
      <c r="F24" s="264"/>
      <c r="G24" s="200"/>
      <c r="H24" s="475" t="s">
        <v>69</v>
      </c>
      <c r="I24" s="475"/>
      <c r="J24" s="475"/>
      <c r="K24" s="475"/>
    </row>
    <row r="25" spans="2:17" ht="15" customHeight="1" thickBot="1" x14ac:dyDescent="0.25">
      <c r="B25" s="312" t="s">
        <v>70</v>
      </c>
      <c r="C25" s="191"/>
      <c r="D25" s="385">
        <v>0</v>
      </c>
      <c r="E25" s="263"/>
      <c r="F25" s="264"/>
      <c r="G25" s="202" t="s">
        <v>71</v>
      </c>
      <c r="H25" s="476" t="s">
        <v>72</v>
      </c>
      <c r="I25" s="446"/>
      <c r="J25" s="445" t="s">
        <v>72</v>
      </c>
      <c r="K25" s="447"/>
    </row>
    <row r="26" spans="2:17" ht="15" customHeight="1" x14ac:dyDescent="0.2">
      <c r="B26" s="312" t="s">
        <v>73</v>
      </c>
      <c r="C26" s="191"/>
      <c r="D26" s="385">
        <v>0</v>
      </c>
      <c r="E26" s="263"/>
      <c r="F26" s="264"/>
      <c r="G26" s="202" t="s">
        <v>71</v>
      </c>
      <c r="H26" s="381" t="s">
        <v>74</v>
      </c>
      <c r="I26" s="97" t="s">
        <v>75</v>
      </c>
      <c r="J26" s="98" t="s">
        <v>76</v>
      </c>
      <c r="K26" s="99" t="s">
        <v>77</v>
      </c>
      <c r="L26" s="432" t="s">
        <v>78</v>
      </c>
      <c r="M26" s="433"/>
      <c r="N26" s="433"/>
      <c r="O26" s="433"/>
      <c r="P26" s="433"/>
      <c r="Q26" s="434"/>
    </row>
    <row r="27" spans="2:17" ht="15" customHeight="1" x14ac:dyDescent="0.2">
      <c r="B27" s="312" t="s">
        <v>79</v>
      </c>
      <c r="C27" s="191"/>
      <c r="D27" s="385">
        <v>0</v>
      </c>
      <c r="E27" s="263"/>
      <c r="F27" s="264"/>
      <c r="G27" s="202" t="s">
        <v>71</v>
      </c>
      <c r="H27" s="101">
        <f>D36-I27</f>
        <v>0</v>
      </c>
      <c r="I27" s="388">
        <f>IF(OR($D$9&gt;$B$88,AND($H$88&gt;0,$H$89&gt;0,$I$88&gt;0,$I$89&gt;0,D9=B90))=FALSE,0,MIN(N(D22),ROUNDDOWN(D33*5%,0)))</f>
        <v>0</v>
      </c>
      <c r="J27" s="102">
        <f>H27+I27</f>
        <v>0</v>
      </c>
      <c r="K27" s="103">
        <f>$D34</f>
        <v>0</v>
      </c>
      <c r="L27" s="435" t="s">
        <v>80</v>
      </c>
      <c r="M27" s="436"/>
      <c r="N27" s="436"/>
      <c r="O27" s="436"/>
      <c r="P27" s="436"/>
      <c r="Q27" s="437"/>
    </row>
    <row r="28" spans="2:17" ht="15" customHeight="1" x14ac:dyDescent="0.2">
      <c r="B28" s="312" t="str">
        <f>"Less Demolition Costs "&amp;IF(OR(D6="  RFA 2019-101",D6="  RFA 2019-102",D6="  RFA 2019-103",D6="  RFA 2019-111",D6="  RFA 2019-117",D6="  RFA 2019-112",D6="  RFA 2019-113",D6="  RFA 2019-114",D6="  RFA 2019-115",D6="  RFA 2019-116",D6="  RFA 2019-118",LEFT(D6,10)="  RFA 2020",LEFT(D6,10)="  RFA 2021",LEFT(D6,10)="  RFA 2022",LEFT(D6,10)="  RFA 2023"),"(if applicable) (DF Eligible)","(if PHA and if applicable) (DF Eligible)")</f>
        <v>Less Demolition Costs (if PHA and if applicable) (DF Eligible)</v>
      </c>
      <c r="C28" s="191"/>
      <c r="D28" s="385">
        <v>0</v>
      </c>
      <c r="E28" s="263"/>
      <c r="F28" s="264"/>
      <c r="G28" s="202" t="s">
        <v>71</v>
      </c>
      <c r="H28" s="104"/>
      <c r="I28" s="105"/>
      <c r="J28" s="414" t="s">
        <v>81</v>
      </c>
      <c r="K28" s="407" t="s">
        <v>82</v>
      </c>
      <c r="L28" s="399"/>
      <c r="M28" s="400"/>
      <c r="N28" s="400"/>
      <c r="O28" s="400"/>
      <c r="P28" s="400"/>
      <c r="Q28" s="401"/>
    </row>
    <row r="29" spans="2:17" ht="15" customHeight="1" x14ac:dyDescent="0.2">
      <c r="B29" s="323" t="str">
        <f>"Less Relocation Costs "&amp;IF(OR(D6="  RFA 2019-101",D6="  RFA 2019-102",D6="  RFA 2019-103",D6="  RFA 2019-111",D6="  RFA 2019-117",D6="  RFA 2019-112",D6="  RFA 2019-113",D6="  RFA 2019-114",D6="  RFA 2019-115",D6="  RFA 2019-116",D6="  RFA 2019-118",LEFT(D6,10)="  RFA 2020",LEFT(D6,10)="  RFA 2021",LEFT(D6,10)="  RFA 2022",LEFT(D6,10)="  RFA 2023"),"(if applicable) (DF Eligible)","(if PHA and if applicable) (DF Eligible)")</f>
        <v>Less Relocation Costs (if PHA and if applicable) (DF Eligible)</v>
      </c>
      <c r="C29" s="191"/>
      <c r="D29" s="385">
        <v>0</v>
      </c>
      <c r="E29" s="263"/>
      <c r="F29" s="264"/>
      <c r="G29" s="202" t="s">
        <v>71</v>
      </c>
      <c r="H29" s="104"/>
      <c r="I29" s="105"/>
      <c r="J29" s="414"/>
      <c r="K29" s="407"/>
      <c r="L29" s="399"/>
      <c r="M29" s="400"/>
      <c r="N29" s="400"/>
      <c r="O29" s="400"/>
      <c r="P29" s="400"/>
      <c r="Q29" s="401"/>
    </row>
    <row r="30" spans="2:17" ht="15" customHeight="1" x14ac:dyDescent="0.2">
      <c r="B30" s="312" t="s">
        <v>83</v>
      </c>
      <c r="C30" s="191"/>
      <c r="D30" s="385">
        <v>0</v>
      </c>
      <c r="E30" s="263"/>
      <c r="F30" s="264"/>
      <c r="G30" s="202" t="s">
        <v>71</v>
      </c>
      <c r="H30" s="106">
        <f>IF(OR(H27=0,ISERR(H31-H27)=TRUE),0,H31-H27)</f>
        <v>0</v>
      </c>
      <c r="I30" s="107">
        <f>IF(OR(I27=0,ISERR(I31-I27)=TRUE),0,I31-I27)</f>
        <v>0</v>
      </c>
      <c r="J30" s="108">
        <f>H30+I30</f>
        <v>0</v>
      </c>
      <c r="K30" s="109">
        <f>J30</f>
        <v>0</v>
      </c>
      <c r="L30" s="411" t="s">
        <v>84</v>
      </c>
      <c r="M30" s="412"/>
      <c r="N30" s="412"/>
      <c r="O30" s="412"/>
      <c r="P30" s="412"/>
      <c r="Q30" s="413"/>
    </row>
    <row r="31" spans="2:17" ht="15" customHeight="1" x14ac:dyDescent="0.2">
      <c r="B31" s="191" t="s">
        <v>85</v>
      </c>
      <c r="C31" s="191"/>
      <c r="D31" s="389">
        <v>0</v>
      </c>
      <c r="E31" s="263"/>
      <c r="F31" s="264"/>
      <c r="G31" s="202" t="s">
        <v>86</v>
      </c>
      <c r="H31" s="378">
        <f>IF(H27=0,0,MIN(H27,IF($D$9&gt;$B88,MIN($D21,D39-I31),MIN($D20,D39))))</f>
        <v>0</v>
      </c>
      <c r="I31" s="105">
        <f>IF(I27=0,0,IF($D$9&gt;$B88,MIN(I27,N($D22)),0))</f>
        <v>0</v>
      </c>
      <c r="J31" s="102">
        <f>H31+I31</f>
        <v>0</v>
      </c>
      <c r="K31" s="103">
        <f>K27+K30</f>
        <v>0</v>
      </c>
      <c r="L31" s="408" t="s">
        <v>87</v>
      </c>
      <c r="M31" s="409"/>
      <c r="N31" s="409"/>
      <c r="O31" s="409"/>
      <c r="P31" s="409"/>
      <c r="Q31" s="410"/>
    </row>
    <row r="32" spans="2:17" ht="15" customHeight="1" x14ac:dyDescent="0.2">
      <c r="B32" s="314" t="s">
        <v>88</v>
      </c>
      <c r="C32" s="282"/>
      <c r="D32" s="390">
        <v>0</v>
      </c>
      <c r="E32" s="263"/>
      <c r="F32" s="264"/>
      <c r="G32" s="472" t="str">
        <f>IF(D31&lt;&gt;0,"("&amp;TEXT(ABS(D31),"$#,##0")&amp;" is "&amp;IF(D32=1,"","NOT ")&amp;"eligible to earn a Dev Fee)","")</f>
        <v/>
      </c>
      <c r="H32" s="104"/>
      <c r="I32" s="105"/>
      <c r="J32" s="414" t="s">
        <v>89</v>
      </c>
      <c r="K32" s="407" t="s">
        <v>90</v>
      </c>
      <c r="L32" s="399"/>
      <c r="M32" s="400"/>
      <c r="N32" s="400"/>
      <c r="O32" s="400"/>
      <c r="P32" s="400"/>
      <c r="Q32" s="401"/>
    </row>
    <row r="33" spans="2:17" ht="15" customHeight="1" x14ac:dyDescent="0.2">
      <c r="B33" s="191" t="s">
        <v>91</v>
      </c>
      <c r="C33" s="191"/>
      <c r="D33" s="203">
        <f>D24+D25+D27+IF(D32=1,D31,0)-D36</f>
        <v>0</v>
      </c>
      <c r="E33" s="263"/>
      <c r="F33" s="264"/>
      <c r="G33" s="472"/>
      <c r="H33" s="104"/>
      <c r="I33" s="105"/>
      <c r="J33" s="414"/>
      <c r="K33" s="407"/>
      <c r="L33" s="399"/>
      <c r="M33" s="400"/>
      <c r="N33" s="400"/>
      <c r="O33" s="400"/>
      <c r="P33" s="400"/>
      <c r="Q33" s="401"/>
    </row>
    <row r="34" spans="2:17" ht="15" customHeight="1" x14ac:dyDescent="0.2">
      <c r="B34" s="191" t="s">
        <v>92</v>
      </c>
      <c r="C34" s="191"/>
      <c r="D34" s="203">
        <f>SUM(D24:D31)</f>
        <v>0</v>
      </c>
      <c r="E34" s="203"/>
      <c r="F34" s="203"/>
      <c r="G34" s="234"/>
      <c r="H34" s="104"/>
      <c r="I34" s="105"/>
      <c r="J34" s="111"/>
      <c r="K34" s="112"/>
      <c r="L34" s="399"/>
      <c r="M34" s="400"/>
      <c r="N34" s="400"/>
      <c r="O34" s="400"/>
      <c r="P34" s="400"/>
      <c r="Q34" s="401"/>
    </row>
    <row r="35" spans="2:17" ht="15" customHeight="1" x14ac:dyDescent="0.2">
      <c r="B35" s="191" t="str">
        <f>"Development's Stated net TDC in excess of TDC $ Limitation for "&amp;TEXT(D11,"0")&amp;" units"</f>
        <v>Development's Stated net TDC in excess of TDC $ Limitation for 0 units</v>
      </c>
      <c r="C35" s="191"/>
      <c r="D35" s="204">
        <f>IF(OR(D34&lt;1,D$12&lt;1),0,MAX(0,D34-$D12))</f>
        <v>0</v>
      </c>
      <c r="E35" s="204"/>
      <c r="F35" s="204"/>
      <c r="G35" s="236" t="s">
        <v>93</v>
      </c>
      <c r="H35" s="104"/>
      <c r="I35" s="105"/>
      <c r="J35" s="111"/>
      <c r="K35" s="112"/>
      <c r="L35" s="399"/>
      <c r="M35" s="400"/>
      <c r="N35" s="400"/>
      <c r="O35" s="400"/>
      <c r="P35" s="400"/>
      <c r="Q35" s="401"/>
    </row>
    <row r="36" spans="2:17" ht="15" customHeight="1" x14ac:dyDescent="0.2">
      <c r="B36" s="191" t="s">
        <v>94</v>
      </c>
      <c r="C36" s="191"/>
      <c r="D36" s="385">
        <v>0</v>
      </c>
      <c r="E36" s="264"/>
      <c r="F36" s="264"/>
      <c r="G36" s="205" t="s">
        <v>95</v>
      </c>
      <c r="H36" s="104"/>
      <c r="I36" s="105"/>
      <c r="J36" s="111"/>
      <c r="K36" s="112"/>
      <c r="L36" s="399"/>
      <c r="M36" s="400"/>
      <c r="N36" s="400"/>
      <c r="O36" s="400"/>
      <c r="P36" s="400"/>
      <c r="Q36" s="401"/>
    </row>
    <row r="37" spans="2:17" ht="15" customHeight="1" x14ac:dyDescent="0.2">
      <c r="B37" s="191" t="s">
        <v>96</v>
      </c>
      <c r="C37" s="191"/>
      <c r="D37" s="206">
        <f>IF(N(D33)=0,0,D36/D33)</f>
        <v>0</v>
      </c>
      <c r="E37" s="206"/>
      <c r="F37" s="206"/>
      <c r="G37" s="205"/>
      <c r="H37" s="104"/>
      <c r="I37" s="105"/>
      <c r="J37" s="111"/>
      <c r="K37" s="112"/>
      <c r="L37" s="399"/>
      <c r="M37" s="400"/>
      <c r="N37" s="400"/>
      <c r="O37" s="400"/>
      <c r="P37" s="400"/>
      <c r="Q37" s="401"/>
    </row>
    <row r="38" spans="2:17" ht="15" customHeight="1" x14ac:dyDescent="0.2">
      <c r="B38" s="191" t="str">
        <f>"Maximum DF based on Stated Development Costs and the Maximum Developer Fee Percentage ("&amp;TEXT(D9,"0.00%")&amp;")"</f>
        <v>Maximum DF based on Stated Development Costs and the Maximum Developer Fee Percentage (16.00%)</v>
      </c>
      <c r="D38" s="203">
        <f>ROUNDDOWN(D33*D9,0)</f>
        <v>0</v>
      </c>
      <c r="H38" s="106">
        <f>-IF(H27=0,0,$D48)</f>
        <v>0</v>
      </c>
      <c r="I38" s="107">
        <v>0</v>
      </c>
      <c r="J38" s="108">
        <f>H38+I38</f>
        <v>0</v>
      </c>
      <c r="K38" s="109">
        <f>J38</f>
        <v>0</v>
      </c>
      <c r="L38" s="411" t="s">
        <v>97</v>
      </c>
      <c r="M38" s="412"/>
      <c r="N38" s="412"/>
      <c r="O38" s="412"/>
      <c r="P38" s="412"/>
      <c r="Q38" s="413"/>
    </row>
    <row r="39" spans="2:17" ht="15" customHeight="1" x14ac:dyDescent="0.2">
      <c r="B39" s="196" t="str">
        <f>"Lesser of CUR Stated DF ("&amp;TEXT(D36,"$#,##0")&amp;"), Gross Max Allowable DF ("&amp;TEXT(D20,"$#,##0")&amp;"), or Max per "&amp;IF(OR(D9=B86,D9=B87,D9=B88,D9=B89),"RFA "&amp;TEXT(D9,"0%"),"Board "&amp;TEXT(D9,"0.00000000%"))&amp;" ("&amp;TEXT(ROUNDDOWN(D33*D9,0),"$#,##0")&amp;")"</f>
        <v>Lesser of CUR Stated DF ($0), Gross Max Allowable DF ($0), or Max per RFA 16% ($0)</v>
      </c>
      <c r="C39" s="191"/>
      <c r="D39" s="230">
        <f>MIN(N(D36),D20,ROUNDDOWN(D33*D9,0),IF(OR(D9&gt;B88,AND(H88&gt;0,H89&gt;0,I88&gt;0,I89&gt;0,D9=B90)),N(D21)+MIN(N(D22),I31),ROUNDDOWN(D33*D9,0)))</f>
        <v>0</v>
      </c>
      <c r="E39" s="230"/>
      <c r="F39" s="201"/>
      <c r="G39" s="203"/>
      <c r="H39" s="104">
        <f>IF(OR(H27=0,ISERR(H31-$D48)=TRUE),0,H31-$D48)</f>
        <v>0</v>
      </c>
      <c r="I39" s="105">
        <f>I31</f>
        <v>0</v>
      </c>
      <c r="J39" s="102">
        <f>H39+I39</f>
        <v>0</v>
      </c>
      <c r="K39" s="103">
        <f>K31+K38</f>
        <v>0</v>
      </c>
      <c r="L39" s="408" t="s">
        <v>98</v>
      </c>
      <c r="M39" s="409"/>
      <c r="N39" s="409"/>
      <c r="O39" s="409"/>
      <c r="P39" s="409"/>
      <c r="Q39" s="410"/>
    </row>
    <row r="40" spans="2:17" ht="15" customHeight="1" x14ac:dyDescent="0.2">
      <c r="B40" s="193" t="s">
        <v>99</v>
      </c>
      <c r="C40" s="193"/>
      <c r="D40" s="207">
        <f>D36-D39</f>
        <v>0</v>
      </c>
      <c r="E40" s="204"/>
      <c r="F40" s="204"/>
      <c r="G40" s="200"/>
      <c r="H40" s="104"/>
      <c r="I40" s="105"/>
      <c r="J40" s="405" t="s">
        <v>100</v>
      </c>
      <c r="K40" s="407" t="s">
        <v>101</v>
      </c>
      <c r="L40" s="399"/>
      <c r="M40" s="400"/>
      <c r="N40" s="400"/>
      <c r="O40" s="400"/>
      <c r="P40" s="400"/>
      <c r="Q40" s="401"/>
    </row>
    <row r="41" spans="2:17" ht="15" customHeight="1" x14ac:dyDescent="0.2">
      <c r="B41" s="194" t="s">
        <v>102</v>
      </c>
      <c r="C41" s="194"/>
      <c r="D41" s="208">
        <f>D34-D40</f>
        <v>0</v>
      </c>
      <c r="E41" s="208"/>
      <c r="F41" s="208"/>
      <c r="G41" s="209"/>
      <c r="H41" s="104"/>
      <c r="I41" s="105"/>
      <c r="J41" s="405"/>
      <c r="K41" s="407"/>
      <c r="L41" s="399"/>
      <c r="M41" s="400"/>
      <c r="N41" s="400"/>
      <c r="O41" s="400"/>
      <c r="P41" s="400"/>
      <c r="Q41" s="401"/>
    </row>
    <row r="42" spans="2:17" ht="15" customHeight="1" x14ac:dyDescent="0.2">
      <c r="B42" s="191" t="s">
        <v>103</v>
      </c>
      <c r="C42" s="191"/>
      <c r="D42" s="204">
        <f>IF(D41-D12&lt;0,0,D41-D12)</f>
        <v>0</v>
      </c>
      <c r="E42" s="204"/>
      <c r="F42" s="204"/>
      <c r="G42" s="205" t="s">
        <v>34</v>
      </c>
      <c r="H42" s="104"/>
      <c r="I42" s="105"/>
      <c r="J42" s="111"/>
      <c r="K42" s="112"/>
      <c r="L42" s="399"/>
      <c r="M42" s="400"/>
      <c r="N42" s="400"/>
      <c r="O42" s="400"/>
      <c r="P42" s="400"/>
      <c r="Q42" s="401"/>
    </row>
    <row r="43" spans="2:17" ht="15" customHeight="1" x14ac:dyDescent="0.2">
      <c r="B43" s="191" t="s">
        <v>104</v>
      </c>
      <c r="C43" s="191"/>
      <c r="D43" s="210">
        <v>500000</v>
      </c>
      <c r="E43" s="210"/>
      <c r="F43" s="230"/>
      <c r="G43" s="211" t="s">
        <v>35</v>
      </c>
      <c r="H43" s="104"/>
      <c r="I43" s="105"/>
      <c r="J43" s="111"/>
      <c r="K43" s="112"/>
      <c r="L43" s="399"/>
      <c r="M43" s="400"/>
      <c r="N43" s="400"/>
      <c r="O43" s="400"/>
      <c r="P43" s="400"/>
      <c r="Q43" s="401"/>
    </row>
    <row r="44" spans="2:17" ht="15" customHeight="1" x14ac:dyDescent="0.2">
      <c r="B44" s="191" t="s">
        <v>105</v>
      </c>
      <c r="C44" s="191"/>
      <c r="D44" s="212">
        <v>0.25</v>
      </c>
      <c r="E44" s="212"/>
      <c r="F44" s="212"/>
      <c r="G44" s="213"/>
      <c r="H44" s="104"/>
      <c r="I44" s="105"/>
      <c r="J44" s="111"/>
      <c r="K44" s="112"/>
      <c r="L44" s="399"/>
      <c r="M44" s="400"/>
      <c r="N44" s="400"/>
      <c r="O44" s="400"/>
      <c r="P44" s="400"/>
      <c r="Q44" s="401"/>
    </row>
    <row r="45" spans="2:17" ht="15" customHeight="1" thickBot="1" x14ac:dyDescent="0.25">
      <c r="B45" s="191" t="str">
        <f>"$ amount asociated with Maximum % Adjustment of "&amp;TEXT(D44,"0%")</f>
        <v>$ amount asociated with Maximum % Adjustment of 25%</v>
      </c>
      <c r="C45" s="191"/>
      <c r="D45" s="203">
        <f>ROUND(D39*D44,$J$12)</f>
        <v>0</v>
      </c>
      <c r="E45" s="203"/>
      <c r="F45" s="203"/>
      <c r="G45" s="205" t="s">
        <v>36</v>
      </c>
      <c r="H45" s="119">
        <f>H46-H39</f>
        <v>0</v>
      </c>
      <c r="I45" s="120">
        <v>0</v>
      </c>
      <c r="J45" s="121">
        <f>H45+I45</f>
        <v>0</v>
      </c>
      <c r="K45" s="122">
        <f>J45</f>
        <v>0</v>
      </c>
      <c r="L45" s="402" t="s">
        <v>106</v>
      </c>
      <c r="M45" s="403"/>
      <c r="N45" s="403"/>
      <c r="O45" s="403"/>
      <c r="P45" s="403"/>
      <c r="Q45" s="404"/>
    </row>
    <row r="46" spans="2:17" ht="15" customHeight="1" thickTop="1" thickBot="1" x14ac:dyDescent="0.25">
      <c r="B46" s="193" t="s">
        <v>107</v>
      </c>
      <c r="C46" s="193"/>
      <c r="D46" s="214">
        <f>MIN(D42,D43,D45)</f>
        <v>0</v>
      </c>
      <c r="E46" s="203"/>
      <c r="F46" s="203"/>
      <c r="G46" s="205" t="s">
        <v>108</v>
      </c>
      <c r="H46" s="124">
        <f>D57-I46</f>
        <v>0</v>
      </c>
      <c r="I46" s="125">
        <f>I39</f>
        <v>0</v>
      </c>
      <c r="J46" s="126">
        <f>H46+I46</f>
        <v>0</v>
      </c>
      <c r="K46" s="127">
        <f>K39+K45</f>
        <v>0</v>
      </c>
      <c r="L46" s="415" t="s">
        <v>109</v>
      </c>
      <c r="M46" s="416"/>
      <c r="N46" s="416"/>
      <c r="O46" s="416"/>
      <c r="P46" s="416"/>
      <c r="Q46" s="417"/>
    </row>
    <row r="47" spans="2:17" ht="15" customHeight="1" x14ac:dyDescent="0.2">
      <c r="B47" s="191" t="s">
        <v>110</v>
      </c>
      <c r="C47" s="191"/>
      <c r="D47" s="203">
        <f>IF(D36=0,0,D20-D46)</f>
        <v>0</v>
      </c>
      <c r="E47" s="203"/>
      <c r="F47" s="203"/>
      <c r="G47" s="294" t="str">
        <f>"("&amp;TEXT(IF($D39=0,0,D47/$D39),"0.0%")&amp;" of Max DF)"</f>
        <v>(0.0% of Max DF)</v>
      </c>
      <c r="H47" s="128">
        <f>H30+H38+H45</f>
        <v>0</v>
      </c>
      <c r="I47" s="129">
        <f>I30+I38+I45</f>
        <v>0</v>
      </c>
      <c r="J47" s="418" t="s">
        <v>111</v>
      </c>
      <c r="K47" s="422" t="s">
        <v>112</v>
      </c>
      <c r="L47" s="424" t="s">
        <v>113</v>
      </c>
      <c r="M47" s="425"/>
      <c r="N47" s="425"/>
      <c r="O47" s="425"/>
      <c r="P47" s="425"/>
      <c r="Q47" s="426"/>
    </row>
    <row r="48" spans="2:17" ht="15" customHeight="1" thickBot="1" x14ac:dyDescent="0.25">
      <c r="B48" s="191" t="s">
        <v>114</v>
      </c>
      <c r="C48" s="191"/>
      <c r="D48" s="203">
        <f>IF(D39-D47&lt;0,0,D39-D47)</f>
        <v>0</v>
      </c>
      <c r="E48" s="203"/>
      <c r="F48" s="203"/>
      <c r="G48" s="203"/>
      <c r="H48" s="470">
        <f>K30+K38+K45</f>
        <v>0</v>
      </c>
      <c r="I48" s="428"/>
      <c r="J48" s="419"/>
      <c r="K48" s="423"/>
      <c r="L48" s="429" t="s">
        <v>115</v>
      </c>
      <c r="M48" s="430"/>
      <c r="N48" s="430"/>
      <c r="O48" s="430"/>
      <c r="P48" s="430"/>
      <c r="Q48" s="431"/>
    </row>
    <row r="49" spans="2:7" ht="15" customHeight="1" x14ac:dyDescent="0.2">
      <c r="B49" s="191" t="s">
        <v>116</v>
      </c>
      <c r="C49" s="191"/>
      <c r="D49" s="215">
        <f>MIN(D39,D47)</f>
        <v>0</v>
      </c>
      <c r="E49" s="215"/>
      <c r="F49" s="215"/>
      <c r="G49" s="203"/>
    </row>
    <row r="50" spans="2:7" ht="15" customHeight="1" x14ac:dyDescent="0.2">
      <c r="B50" s="194" t="s">
        <v>117</v>
      </c>
      <c r="C50" s="194"/>
      <c r="D50" s="216">
        <f>D41-D48</f>
        <v>0</v>
      </c>
      <c r="E50" s="216"/>
      <c r="F50" s="216"/>
      <c r="G50" s="216"/>
    </row>
    <row r="51" spans="2:7" ht="15" customHeight="1" thickBot="1" x14ac:dyDescent="0.25">
      <c r="B51" s="195" t="s">
        <v>118</v>
      </c>
      <c r="C51" s="195"/>
      <c r="D51" s="217">
        <f>IF($D11=0,0,D50/$D11)</f>
        <v>0</v>
      </c>
      <c r="E51" s="217"/>
      <c r="F51" s="217"/>
      <c r="G51" s="218"/>
    </row>
    <row r="52" spans="2:7" ht="15" customHeight="1" thickTop="1" x14ac:dyDescent="0.2">
      <c r="B52" s="191" t="s">
        <v>119</v>
      </c>
      <c r="C52" s="191"/>
      <c r="D52" s="237">
        <f>IF(D50-$D12&lt;0,0,D50-$D12)</f>
        <v>0</v>
      </c>
      <c r="E52" s="203"/>
      <c r="F52" s="203"/>
      <c r="G52" s="200"/>
    </row>
    <row r="53" spans="2:7" ht="15" customHeight="1" x14ac:dyDescent="0.2">
      <c r="B53" s="191" t="s">
        <v>120</v>
      </c>
      <c r="C53" s="191"/>
      <c r="D53" s="238">
        <f>IF(D12=0,0,D52/$D12)</f>
        <v>0</v>
      </c>
      <c r="E53" s="219"/>
      <c r="F53" s="219"/>
      <c r="G53" s="200"/>
    </row>
    <row r="54" spans="2:7" ht="15" customHeight="1" x14ac:dyDescent="0.2">
      <c r="B54" s="193" t="s">
        <v>121</v>
      </c>
      <c r="C54" s="193"/>
      <c r="D54" s="237">
        <f>ROUNDDOWN(D53*D47,$J$12)</f>
        <v>0</v>
      </c>
      <c r="E54" s="203"/>
      <c r="F54" s="203"/>
      <c r="G54" s="200"/>
    </row>
    <row r="55" spans="2:7" ht="15" customHeight="1" x14ac:dyDescent="0.2">
      <c r="B55" s="196" t="s">
        <v>122</v>
      </c>
      <c r="C55" s="191"/>
      <c r="D55" s="215">
        <f>MIN(D49,D47-D54)</f>
        <v>0</v>
      </c>
      <c r="E55" s="215"/>
      <c r="F55" s="215"/>
      <c r="G55" s="205" t="s">
        <v>123</v>
      </c>
    </row>
    <row r="56" spans="2:7" ht="15" customHeight="1" x14ac:dyDescent="0.2">
      <c r="B56" s="191"/>
      <c r="C56" s="191"/>
      <c r="D56" s="239"/>
      <c r="E56" s="229"/>
      <c r="F56" s="203"/>
      <c r="G56" s="203"/>
    </row>
    <row r="57" spans="2:7" ht="15" customHeight="1" x14ac:dyDescent="0.2">
      <c r="B57" s="197" t="s">
        <v>124</v>
      </c>
      <c r="C57" s="192"/>
      <c r="D57" s="237">
        <f>MIN(D36,D55)</f>
        <v>0</v>
      </c>
      <c r="E57" s="203"/>
      <c r="F57" s="203"/>
      <c r="G57" s="205" t="s">
        <v>125</v>
      </c>
    </row>
    <row r="58" spans="2:7" ht="15" customHeight="1" x14ac:dyDescent="0.2">
      <c r="B58" s="197" t="s">
        <v>126</v>
      </c>
      <c r="C58" s="197"/>
      <c r="D58" s="237">
        <f>D34-(MAX(0,D36-D55))</f>
        <v>0</v>
      </c>
      <c r="E58" s="203"/>
      <c r="F58" s="203"/>
      <c r="G58" s="203"/>
    </row>
    <row r="59" spans="2:7" ht="15" customHeight="1" x14ac:dyDescent="0.2">
      <c r="B59" s="197" t="s">
        <v>127</v>
      </c>
      <c r="C59" s="197"/>
      <c r="D59" s="237">
        <f>IF($D11=0,0,D58/$D11)</f>
        <v>0</v>
      </c>
      <c r="E59" s="203"/>
      <c r="F59" s="203"/>
      <c r="G59" s="203"/>
    </row>
    <row r="60" spans="2:7" ht="15" customHeight="1" x14ac:dyDescent="0.2">
      <c r="B60" s="197" t="s">
        <v>128</v>
      </c>
      <c r="C60" s="197"/>
      <c r="D60" s="237">
        <f>D24-MAX(0,D36-D55)</f>
        <v>0</v>
      </c>
      <c r="E60" s="203"/>
      <c r="F60" s="203"/>
      <c r="G60" s="203"/>
    </row>
    <row r="61" spans="2:7" ht="15" customHeight="1" x14ac:dyDescent="0.2">
      <c r="B61" s="245"/>
      <c r="C61" s="197"/>
      <c r="D61" s="239"/>
      <c r="E61" s="229"/>
      <c r="F61" s="229"/>
      <c r="G61" s="203"/>
    </row>
    <row r="62" spans="2:7" ht="15" customHeight="1" x14ac:dyDescent="0.2">
      <c r="B62" s="198" t="s">
        <v>129</v>
      </c>
      <c r="C62" s="197"/>
      <c r="D62" s="250">
        <f>IF(D12=0,0,D58/D12-1)</f>
        <v>0</v>
      </c>
      <c r="E62" s="220"/>
      <c r="F62" s="220"/>
      <c r="G62" s="203"/>
    </row>
    <row r="63" spans="2:7" ht="15" customHeight="1" x14ac:dyDescent="0.2">
      <c r="B63" s="198" t="s">
        <v>130</v>
      </c>
      <c r="C63" s="197"/>
      <c r="D63" s="250">
        <v>0.05</v>
      </c>
      <c r="E63" s="220"/>
      <c r="F63" s="220"/>
      <c r="G63" s="200"/>
    </row>
    <row r="64" spans="2:7" ht="15" customHeight="1" x14ac:dyDescent="0.2">
      <c r="B64" s="198" t="s">
        <v>131</v>
      </c>
      <c r="C64" s="197"/>
      <c r="D64" s="240" t="str">
        <f>IF(D62&lt;=D63,"Yes","No")</f>
        <v>Yes</v>
      </c>
      <c r="E64" s="231"/>
      <c r="F64" s="231"/>
      <c r="G64" s="200"/>
    </row>
    <row r="65" spans="2:7" ht="15" customHeight="1" x14ac:dyDescent="0.2">
      <c r="B65" s="198"/>
      <c r="C65" s="197"/>
      <c r="D65" s="239"/>
      <c r="E65" s="229"/>
      <c r="F65" s="229"/>
      <c r="G65" s="200"/>
    </row>
    <row r="66" spans="2:7" ht="15" customHeight="1" x14ac:dyDescent="0.2">
      <c r="B66" s="199" t="s">
        <v>132</v>
      </c>
      <c r="C66" s="199"/>
      <c r="D66" s="239">
        <f>D34-D58</f>
        <v>0</v>
      </c>
      <c r="E66" s="229"/>
      <c r="F66" s="229"/>
      <c r="G66" s="203"/>
    </row>
    <row r="67" spans="2:7" ht="15" customHeight="1" x14ac:dyDescent="0.2">
      <c r="B67" s="192" t="s">
        <v>133</v>
      </c>
      <c r="C67" s="192"/>
      <c r="D67" s="239">
        <f>IF(D58-D12&lt;0,0,D58-D12)</f>
        <v>0</v>
      </c>
      <c r="E67" s="229"/>
      <c r="F67" s="229"/>
      <c r="G67" s="200"/>
    </row>
    <row r="68" spans="2:7" ht="15" customHeight="1" x14ac:dyDescent="0.2">
      <c r="B68" s="192"/>
      <c r="C68" s="192"/>
      <c r="D68" s="239"/>
      <c r="E68" s="229"/>
      <c r="F68" s="229"/>
      <c r="G68" s="200"/>
    </row>
    <row r="69" spans="2:7" ht="15" customHeight="1" x14ac:dyDescent="0.2">
      <c r="B69" s="192" t="s">
        <v>134</v>
      </c>
      <c r="C69" s="192"/>
      <c r="D69" s="239">
        <f>D57</f>
        <v>0</v>
      </c>
      <c r="E69" s="229"/>
      <c r="F69" s="229"/>
      <c r="G69" s="200"/>
    </row>
    <row r="70" spans="2:7" ht="15" customHeight="1" x14ac:dyDescent="0.2">
      <c r="B70" s="192" t="str">
        <f>IF(D9&gt;18%,"The maximum ODR DF portion of the 21% DF above that is NOT subject to any DF adjustments","")</f>
        <v/>
      </c>
      <c r="C70" s="192"/>
      <c r="D70" s="239" t="str">
        <f>IF(D9&gt;18%,D22,"")</f>
        <v/>
      </c>
      <c r="E70" s="229"/>
      <c r="F70" s="229"/>
      <c r="G70" s="200"/>
    </row>
    <row r="71" spans="2:7" ht="15" customHeight="1" x14ac:dyDescent="0.2">
      <c r="B71" s="192" t="str">
        <f>IF(D9&gt;18%,"Final DF that does not include the ODR allocation","")</f>
        <v/>
      </c>
      <c r="C71" s="192"/>
      <c r="D71" s="239" t="str">
        <f>IF($D9&gt;18%,D69-D70,"")</f>
        <v/>
      </c>
      <c r="E71" s="229"/>
      <c r="F71" s="229"/>
      <c r="G71" s="200"/>
    </row>
    <row r="72" spans="2:7" ht="15" customHeight="1" x14ac:dyDescent="0.2">
      <c r="B72" s="200"/>
      <c r="C72" s="200"/>
      <c r="D72" s="239"/>
      <c r="E72" s="229"/>
      <c r="F72" s="229"/>
      <c r="G72" s="221"/>
    </row>
    <row r="73" spans="2:7" ht="15" customHeight="1" x14ac:dyDescent="0.2">
      <c r="B73" s="193" t="s">
        <v>135</v>
      </c>
      <c r="C73" s="193"/>
      <c r="D73" s="241">
        <f>D40+D48+D54</f>
        <v>0</v>
      </c>
      <c r="E73" s="221"/>
      <c r="F73" s="221"/>
      <c r="G73" s="221"/>
    </row>
    <row r="74" spans="2:7" ht="15" customHeight="1" x14ac:dyDescent="0.2">
      <c r="B74" s="191" t="s">
        <v>136</v>
      </c>
      <c r="C74" s="191"/>
      <c r="D74" s="242">
        <f>IF(D$36=0,0,D73/D$36)</f>
        <v>0</v>
      </c>
      <c r="E74" s="232"/>
      <c r="F74" s="232"/>
      <c r="G74" s="222"/>
    </row>
    <row r="75" spans="2:7" ht="15" customHeight="1" x14ac:dyDescent="0.2">
      <c r="B75" s="191" t="s">
        <v>137</v>
      </c>
      <c r="C75" s="191"/>
      <c r="D75" s="242">
        <f>IF(D$20=0,0,D57/D$20*D9)</f>
        <v>0</v>
      </c>
      <c r="E75" s="232"/>
      <c r="F75" s="232"/>
      <c r="G75" s="471" t="str">
        <f>"(Instead of "&amp;TEXT(D9,"0.00%")&amp;")"</f>
        <v>(Instead of 16.00%)</v>
      </c>
    </row>
    <row r="76" spans="2:7" ht="15" x14ac:dyDescent="0.2">
      <c r="B76" s="191" t="s">
        <v>138</v>
      </c>
      <c r="C76" s="200"/>
      <c r="D76" s="243">
        <f>IF(D33=0,0,D69/D33)</f>
        <v>0</v>
      </c>
      <c r="E76" s="233"/>
      <c r="F76" s="233"/>
      <c r="G76" s="471"/>
    </row>
    <row r="83" spans="2:10" x14ac:dyDescent="0.2">
      <c r="B83" s="136" t="s">
        <v>139</v>
      </c>
      <c r="C83" s="137"/>
    </row>
    <row r="85" spans="2:10" x14ac:dyDescent="0.2">
      <c r="G85" s="255" t="s">
        <v>140</v>
      </c>
      <c r="H85" s="256" t="s">
        <v>141</v>
      </c>
      <c r="I85" s="256" t="s">
        <v>142</v>
      </c>
      <c r="J85" s="257" t="s">
        <v>143</v>
      </c>
    </row>
    <row r="86" spans="2:10" x14ac:dyDescent="0.2">
      <c r="B86" s="267">
        <v>0.1</v>
      </c>
      <c r="G86" s="258" t="s">
        <v>144</v>
      </c>
      <c r="H86" s="252">
        <v>0</v>
      </c>
      <c r="I86" s="252"/>
      <c r="J86" s="352">
        <f>I86-(I90-H90)</f>
        <v>0</v>
      </c>
    </row>
    <row r="87" spans="2:10" x14ac:dyDescent="0.2">
      <c r="B87" s="268">
        <v>0.16</v>
      </c>
      <c r="G87" s="258" t="s">
        <v>145</v>
      </c>
      <c r="H87" s="252"/>
      <c r="I87" s="252"/>
      <c r="J87" s="353">
        <f>I87</f>
        <v>0</v>
      </c>
    </row>
    <row r="88" spans="2:10" x14ac:dyDescent="0.2">
      <c r="B88" s="268">
        <v>0.18</v>
      </c>
      <c r="C88" s="138"/>
      <c r="G88" s="258" t="s">
        <v>146</v>
      </c>
      <c r="H88" s="359">
        <f>SUM(H86:H87)</f>
        <v>0</v>
      </c>
      <c r="I88" s="359">
        <f>SUM(I86:I87)</f>
        <v>0</v>
      </c>
      <c r="J88" s="360">
        <f>SUM(J86:J87)</f>
        <v>0</v>
      </c>
    </row>
    <row r="89" spans="2:10" x14ac:dyDescent="0.2">
      <c r="B89" s="268">
        <v>0.21</v>
      </c>
      <c r="C89" s="138"/>
      <c r="G89" s="258" t="s">
        <v>147</v>
      </c>
      <c r="H89" s="253"/>
      <c r="I89" s="253"/>
      <c r="J89" s="353">
        <f>IF(J90+J91=0,H89,J90+J91)</f>
        <v>0</v>
      </c>
    </row>
    <row r="90" spans="2:10" x14ac:dyDescent="0.2">
      <c r="B90" s="269">
        <f>IF(AND(H86&lt;&gt;0,H89&lt;&gt;0,I86&lt;&gt;0,I89&lt;&gt;0),J95,0)</f>
        <v>0</v>
      </c>
      <c r="G90" s="258" t="s">
        <v>148</v>
      </c>
      <c r="H90" s="253"/>
      <c r="I90" s="253"/>
      <c r="J90" s="353">
        <f>H90</f>
        <v>0</v>
      </c>
    </row>
    <row r="91" spans="2:10" x14ac:dyDescent="0.2">
      <c r="G91" s="258" t="s">
        <v>149</v>
      </c>
      <c r="H91" s="253"/>
      <c r="I91" s="253"/>
      <c r="J91" s="353">
        <f>I91</f>
        <v>0</v>
      </c>
    </row>
    <row r="92" spans="2:10" x14ac:dyDescent="0.2">
      <c r="G92" s="258" t="s">
        <v>150</v>
      </c>
      <c r="H92" s="354">
        <f>H88-H89</f>
        <v>0</v>
      </c>
      <c r="I92" s="354">
        <f>I88-I89</f>
        <v>0</v>
      </c>
      <c r="J92" s="355">
        <f>J88-J89</f>
        <v>0</v>
      </c>
    </row>
    <row r="93" spans="2:10" x14ac:dyDescent="0.2">
      <c r="G93" s="258" t="s">
        <v>151</v>
      </c>
      <c r="H93" s="254"/>
      <c r="I93" s="254"/>
      <c r="J93" s="376"/>
    </row>
    <row r="94" spans="2:10" x14ac:dyDescent="0.2">
      <c r="G94" s="258" t="s">
        <v>152</v>
      </c>
      <c r="H94" s="354">
        <f>IF(H93=0,0,H86/H93)</f>
        <v>0</v>
      </c>
      <c r="I94" s="354">
        <f>IF(I93=0,0,I86/I93)</f>
        <v>0</v>
      </c>
      <c r="J94" s="259">
        <f>IF(J93=0,0,J86/J93)</f>
        <v>0</v>
      </c>
    </row>
    <row r="95" spans="2:10" x14ac:dyDescent="0.2">
      <c r="G95" s="260" t="s">
        <v>153</v>
      </c>
      <c r="H95" s="356">
        <f>IF(H88-H89=0,0,H89/(H88-H89))</f>
        <v>0</v>
      </c>
      <c r="I95" s="356">
        <f>IF(I88-I89=0,0,I89/(I88-I89))</f>
        <v>0</v>
      </c>
      <c r="J95" s="357">
        <f>IF(J88-J89=0,0,J89/(J88-J89))</f>
        <v>0</v>
      </c>
    </row>
    <row r="96" spans="2:10" ht="13.15" customHeight="1" x14ac:dyDescent="0.2">
      <c r="G96" s="260" t="s">
        <v>154</v>
      </c>
      <c r="H96" s="261"/>
      <c r="I96" s="261"/>
      <c r="J96" s="262">
        <f>J89-I89</f>
        <v>0</v>
      </c>
    </row>
    <row r="97" spans="7:11" x14ac:dyDescent="0.2">
      <c r="G97" s="368" t="s">
        <v>155</v>
      </c>
      <c r="H97" s="369"/>
      <c r="I97" s="369"/>
      <c r="J97" s="369"/>
      <c r="K97" s="370"/>
    </row>
    <row r="98" spans="7:11" x14ac:dyDescent="0.2">
      <c r="G98" s="368" t="s">
        <v>156</v>
      </c>
      <c r="H98" s="369"/>
      <c r="I98" s="369"/>
      <c r="J98" s="369"/>
      <c r="K98" s="371"/>
    </row>
    <row r="99" spans="7:11" x14ac:dyDescent="0.2">
      <c r="G99" s="368" t="s">
        <v>157</v>
      </c>
      <c r="H99" s="369"/>
      <c r="I99" s="369"/>
      <c r="J99" s="369"/>
      <c r="K99" s="371"/>
    </row>
    <row r="100" spans="7:11" x14ac:dyDescent="0.2">
      <c r="G100" s="372" t="s">
        <v>158</v>
      </c>
      <c r="H100" s="373"/>
      <c r="I100" s="373"/>
      <c r="J100" s="373"/>
      <c r="K100" s="374"/>
    </row>
  </sheetData>
  <sheetProtection algorithmName="SHA-512" hashValue="cPP7iIdZjD+9LyW3lhasqIqGl2k6nyrMHIFVxbromXQxjTRAaiMC8Zwg/+Eg6Mb27tQLBp5rY6/p8HR99hl6sQ==" saltValue="hL4SnS2f3u8QBjidD5B3yw==" spinCount="100000" sheet="1" formatCells="0"/>
  <mergeCells count="39">
    <mergeCell ref="G32:G33"/>
    <mergeCell ref="B1:B2"/>
    <mergeCell ref="G19:G20"/>
    <mergeCell ref="H24:K24"/>
    <mergeCell ref="H25:I25"/>
    <mergeCell ref="J25:K25"/>
    <mergeCell ref="L26:Q26"/>
    <mergeCell ref="L27:Q27"/>
    <mergeCell ref="J28:J29"/>
    <mergeCell ref="K28:K29"/>
    <mergeCell ref="L28:Q28"/>
    <mergeCell ref="L29:Q29"/>
    <mergeCell ref="L30:Q30"/>
    <mergeCell ref="L31:Q31"/>
    <mergeCell ref="J32:J33"/>
    <mergeCell ref="K32:K33"/>
    <mergeCell ref="L32:Q32"/>
    <mergeCell ref="L33:Q33"/>
    <mergeCell ref="L43:Q43"/>
    <mergeCell ref="L34:Q34"/>
    <mergeCell ref="L35:Q35"/>
    <mergeCell ref="L36:Q36"/>
    <mergeCell ref="L37:Q37"/>
    <mergeCell ref="L38:Q38"/>
    <mergeCell ref="L39:Q39"/>
    <mergeCell ref="J40:J41"/>
    <mergeCell ref="K40:K41"/>
    <mergeCell ref="L40:Q40"/>
    <mergeCell ref="L41:Q41"/>
    <mergeCell ref="L42:Q42"/>
    <mergeCell ref="H48:I48"/>
    <mergeCell ref="L48:Q48"/>
    <mergeCell ref="G75:G76"/>
    <mergeCell ref="L44:Q44"/>
    <mergeCell ref="L45:Q45"/>
    <mergeCell ref="L46:Q46"/>
    <mergeCell ref="J47:J48"/>
    <mergeCell ref="K47:K48"/>
    <mergeCell ref="L47:Q47"/>
  </mergeCells>
  <conditionalFormatting sqref="B21:B22 D21:D22 F21:F22 F70:F71">
    <cfRule type="expression" dxfId="137" priority="20">
      <formula>OR($D$9=21%,AND($H$88&gt;0,$H$89&gt;0,$I$88&gt;0,$I$89&gt;0,$D$9=$B$90))=FALSE</formula>
    </cfRule>
  </conditionalFormatting>
  <conditionalFormatting sqref="B70:B71 D70:D71">
    <cfRule type="expression" dxfId="136" priority="3">
      <formula>OR($D$9=21%,AND($H$90&gt;0,$H$91&gt;0,$I$90&gt;0,$I$91&gt;0,$D$9=$B$90))=FALSE</formula>
    </cfRule>
  </conditionalFormatting>
  <conditionalFormatting sqref="G7:G8">
    <cfRule type="cellIs" dxfId="135" priority="6" operator="equal">
      <formula>"NOT in Balance"</formula>
    </cfRule>
  </conditionalFormatting>
  <conditionalFormatting sqref="G25:G30">
    <cfRule type="expression" dxfId="134" priority="16">
      <formula>$D25&gt;0</formula>
    </cfRule>
  </conditionalFormatting>
  <conditionalFormatting sqref="G85:J85 I86:J86 G86:G96 H87:J96">
    <cfRule type="expression" dxfId="133" priority="4">
      <formula>$H$86=0</formula>
    </cfRule>
  </conditionalFormatting>
  <conditionalFormatting sqref="G97:K100">
    <cfRule type="expression" dxfId="132" priority="1">
      <formula>$H$86=0</formula>
    </cfRule>
  </conditionalFormatting>
  <conditionalFormatting sqref="J28:J29">
    <cfRule type="expression" dxfId="131" priority="343">
      <formula>ROUNDDOWN(J27,$J$12)=ROUNDDOWN($D36,$J$12)</formula>
    </cfRule>
  </conditionalFormatting>
  <conditionalFormatting sqref="J32:J33">
    <cfRule type="expression" dxfId="130" priority="198">
      <formula>ROUNDDOWN(ROUND(J$31,2),$J$12)=IF(N($D$21)=0,ROUND(D$39,$J$12),ROUND(MIN(N($D$21),$H$31)+MIN(N($D$22),$I$31),$J$12))</formula>
    </cfRule>
  </conditionalFormatting>
  <conditionalFormatting sqref="J40:J41">
    <cfRule type="expression" dxfId="129" priority="219">
      <formula>ROUNDDOWN(J39,$J$12)=ROUNDDOWN($D$49,$J$12)</formula>
    </cfRule>
  </conditionalFormatting>
  <conditionalFormatting sqref="J47:J48">
    <cfRule type="expression" dxfId="128" priority="220">
      <formula>ROUNDDOWN(J46,$J$12)=ROUNDDOWN($D$57,$J$12)</formula>
    </cfRule>
  </conditionalFormatting>
  <conditionalFormatting sqref="K28:K29">
    <cfRule type="expression" dxfId="127" priority="202">
      <formula>ROUNDDOWN(K27,$J$12)=ROUNDDOWN($D34,$J$12)</formula>
    </cfRule>
  </conditionalFormatting>
  <conditionalFormatting sqref="K32:K33">
    <cfRule type="expression" dxfId="126" priority="122">
      <formula>ROUNDDOWN(K31,$J$12)=ROUNDDOWN($D41,$J$12)</formula>
    </cfRule>
  </conditionalFormatting>
  <conditionalFormatting sqref="K40:K41">
    <cfRule type="expression" dxfId="125" priority="124">
      <formula>ROUNDDOWN(K39,$J$12)=ROUNDDOWN($D50,$J$12)</formula>
    </cfRule>
  </conditionalFormatting>
  <conditionalFormatting sqref="K47:K48">
    <cfRule type="expression" dxfId="124" priority="203">
      <formula>ROUNDDOWN(K46,$J$12)=ROUNDDOWN($D58,$J$12)</formula>
    </cfRule>
  </conditionalFormatting>
  <dataValidations count="1">
    <dataValidation type="list" allowBlank="1" showInputMessage="1" showErrorMessage="1" promptTitle="Choose Maximum Developer Fee" sqref="D9" xr:uid="{78A5E82D-B1C0-4895-9704-17636C9F75B5}">
      <formula1>$B$86:$B$90</formula1>
    </dataValidation>
  </dataValidations>
  <printOptions horizontalCentered="1" headings="1" gridLines="1"/>
  <pageMargins left="0.25" right="0.25" top="0.25" bottom="0.25" header="0.3" footer="0.3"/>
  <pageSetup scale="74"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3A8F18-D486-4422-B75A-504B107F1207}">
  <dimension ref="A1:JJ239"/>
  <sheetViews>
    <sheetView topLeftCell="IM5" zoomScale="70" zoomScaleNormal="70" workbookViewId="0">
      <selection activeCell="JC27" sqref="JC27"/>
    </sheetView>
  </sheetViews>
  <sheetFormatPr defaultRowHeight="15" x14ac:dyDescent="0.25"/>
  <cols>
    <col min="1" max="1" width="18.28515625" bestFit="1" customWidth="1"/>
    <col min="3" max="3" width="17.28515625" customWidth="1"/>
    <col min="4" max="4" width="16.42578125" customWidth="1"/>
    <col min="5" max="13" width="14.7109375" customWidth="1"/>
    <col min="14" max="15" width="3.7109375" customWidth="1"/>
    <col min="16" max="46" width="14.7109375" customWidth="1"/>
    <col min="47" max="47" width="16" customWidth="1"/>
    <col min="48" max="50" width="14.7109375" customWidth="1"/>
    <col min="51" max="51" width="18.140625" customWidth="1"/>
    <col min="52" max="53" width="14.7109375" customWidth="1"/>
    <col min="54" max="54" width="17" bestFit="1" customWidth="1"/>
    <col min="55" max="165" width="14.7109375" customWidth="1"/>
    <col min="166" max="166" width="15.7109375" customWidth="1"/>
    <col min="167" max="167" width="14.7109375" customWidth="1"/>
    <col min="168" max="168" width="17" customWidth="1"/>
    <col min="169" max="170" width="14.7109375" customWidth="1"/>
    <col min="171" max="171" width="17" bestFit="1" customWidth="1"/>
    <col min="172" max="173" width="14.7109375" customWidth="1"/>
    <col min="174" max="174" width="17" bestFit="1" customWidth="1"/>
    <col min="175" max="180" width="14.7109375" customWidth="1"/>
    <col min="181" max="181" width="16.140625" customWidth="1"/>
    <col min="182" max="184" width="14.7109375" customWidth="1"/>
    <col min="185" max="186" width="15.28515625" customWidth="1"/>
    <col min="187" max="195" width="14.7109375" customWidth="1"/>
    <col min="196" max="199" width="21.140625" customWidth="1"/>
    <col min="200" max="210" width="20.42578125" customWidth="1"/>
    <col min="211" max="212" width="19.28515625" customWidth="1"/>
    <col min="213" max="214" width="15.28515625" customWidth="1"/>
    <col min="215" max="216" width="14.7109375" customWidth="1"/>
    <col min="217" max="217" width="17.5703125" customWidth="1"/>
    <col min="218" max="218" width="20.7109375" customWidth="1"/>
    <col min="219" max="219" width="19.140625" customWidth="1"/>
    <col min="220" max="223" width="24.140625" customWidth="1"/>
    <col min="224" max="225" width="19.42578125" customWidth="1"/>
    <col min="226" max="226" width="22.28515625" customWidth="1"/>
    <col min="227" max="228" width="19.42578125" customWidth="1"/>
    <col min="229" max="229" width="21.85546875" customWidth="1"/>
    <col min="230" max="230" width="19.42578125" customWidth="1"/>
    <col min="231" max="231" width="21.85546875" customWidth="1"/>
    <col min="232" max="232" width="19.42578125" customWidth="1"/>
    <col min="233" max="233" width="21.85546875" customWidth="1"/>
    <col min="234" max="235" width="19" customWidth="1"/>
    <col min="236" max="236" width="22" customWidth="1"/>
    <col min="237" max="237" width="19" customWidth="1"/>
    <col min="238" max="239" width="19.28515625" customWidth="1"/>
    <col min="240" max="241" width="17.85546875" customWidth="1"/>
    <col min="242" max="245" width="20.42578125" customWidth="1"/>
    <col min="246" max="246" width="19.140625" customWidth="1"/>
    <col min="247" max="248" width="20.42578125" customWidth="1"/>
    <col min="249" max="249" width="19.140625" customWidth="1"/>
    <col min="250" max="262" width="20.42578125" customWidth="1"/>
    <col min="263" max="263" width="19.140625" customWidth="1"/>
    <col min="268" max="268" width="31" customWidth="1"/>
    <col min="269" max="269" width="13.5703125" customWidth="1"/>
    <col min="270" max="270" width="14.5703125" customWidth="1"/>
  </cols>
  <sheetData>
    <row r="1" spans="1:265" x14ac:dyDescent="0.25">
      <c r="C1" s="480" t="s">
        <v>159</v>
      </c>
      <c r="D1" s="481"/>
      <c r="E1" s="481"/>
      <c r="F1" s="481"/>
      <c r="G1" s="481"/>
      <c r="H1" s="481"/>
      <c r="I1" s="481"/>
      <c r="J1" s="481"/>
      <c r="K1" s="481"/>
      <c r="L1" s="481"/>
      <c r="M1" s="482"/>
      <c r="P1" s="311" t="s">
        <v>160</v>
      </c>
      <c r="HY1" s="342"/>
      <c r="JD1" s="72" t="s">
        <v>161</v>
      </c>
      <c r="JE1" s="72"/>
    </row>
    <row r="2" spans="1:265" ht="14.25" customHeight="1" x14ac:dyDescent="0.25">
      <c r="A2" s="60" t="s">
        <v>162</v>
      </c>
      <c r="B2" t="s">
        <v>163</v>
      </c>
      <c r="C2" s="336" t="s">
        <v>164</v>
      </c>
      <c r="D2" s="319" t="s">
        <v>165</v>
      </c>
      <c r="E2" s="319" t="s">
        <v>166</v>
      </c>
      <c r="F2" s="319" t="s">
        <v>167</v>
      </c>
      <c r="G2" s="319" t="s">
        <v>168</v>
      </c>
      <c r="H2" s="319" t="s">
        <v>169</v>
      </c>
      <c r="I2" s="319" t="s">
        <v>170</v>
      </c>
      <c r="J2" s="319" t="s">
        <v>171</v>
      </c>
      <c r="K2" s="319" t="s">
        <v>172</v>
      </c>
      <c r="L2" s="319" t="s">
        <v>173</v>
      </c>
      <c r="M2" s="320" t="s">
        <v>174</v>
      </c>
      <c r="N2" s="1"/>
      <c r="O2" s="477" t="s">
        <v>175</v>
      </c>
      <c r="P2" s="69" t="s">
        <v>174</v>
      </c>
      <c r="Q2" s="68" t="s">
        <v>176</v>
      </c>
      <c r="R2" s="68" t="s">
        <v>177</v>
      </c>
      <c r="S2" s="68" t="s">
        <v>178</v>
      </c>
      <c r="T2" s="68" t="s">
        <v>179</v>
      </c>
      <c r="U2" s="68" t="s">
        <v>180</v>
      </c>
      <c r="V2" s="68" t="s">
        <v>181</v>
      </c>
      <c r="W2" s="68" t="s">
        <v>182</v>
      </c>
      <c r="X2" s="68" t="s">
        <v>183</v>
      </c>
      <c r="Y2" s="68" t="s">
        <v>173</v>
      </c>
      <c r="Z2" s="68" t="s">
        <v>184</v>
      </c>
      <c r="AA2" s="68" t="s">
        <v>185</v>
      </c>
      <c r="AB2" s="68" t="s">
        <v>186</v>
      </c>
      <c r="AC2" s="68" t="s">
        <v>187</v>
      </c>
      <c r="AD2" s="68" t="s">
        <v>188</v>
      </c>
      <c r="AE2" s="68" t="s">
        <v>189</v>
      </c>
      <c r="AF2" s="68" t="s">
        <v>190</v>
      </c>
      <c r="AG2" s="184" t="s">
        <v>191</v>
      </c>
      <c r="AH2" s="68" t="s">
        <v>192</v>
      </c>
      <c r="AI2" s="68" t="s">
        <v>193</v>
      </c>
      <c r="AJ2" s="68" t="s">
        <v>194</v>
      </c>
      <c r="AK2" s="68" t="s">
        <v>195</v>
      </c>
      <c r="AL2" s="68" t="s">
        <v>196</v>
      </c>
      <c r="AM2" s="68" t="s">
        <v>197</v>
      </c>
      <c r="AN2" s="68" t="s">
        <v>198</v>
      </c>
      <c r="AO2" s="68" t="s">
        <v>172</v>
      </c>
      <c r="AP2" s="68" t="s">
        <v>199</v>
      </c>
      <c r="AQ2" s="68" t="s">
        <v>200</v>
      </c>
      <c r="AR2" s="68" t="s">
        <v>201</v>
      </c>
      <c r="AS2" s="68" t="s">
        <v>202</v>
      </c>
      <c r="AT2" s="68" t="s">
        <v>203</v>
      </c>
      <c r="AU2" s="68" t="s">
        <v>204</v>
      </c>
      <c r="AV2" s="68" t="s">
        <v>205</v>
      </c>
      <c r="AW2" s="68" t="s">
        <v>206</v>
      </c>
      <c r="AX2" s="68" t="s">
        <v>207</v>
      </c>
      <c r="AY2" s="68" t="s">
        <v>208</v>
      </c>
      <c r="AZ2" s="68" t="s">
        <v>209</v>
      </c>
      <c r="BA2" s="68" t="s">
        <v>210</v>
      </c>
      <c r="BB2" s="68" t="s">
        <v>211</v>
      </c>
      <c r="BC2" s="68" t="s">
        <v>212</v>
      </c>
      <c r="BD2" s="68" t="s">
        <v>212</v>
      </c>
      <c r="BE2" s="68" t="s">
        <v>213</v>
      </c>
      <c r="BF2" s="68" t="s">
        <v>214</v>
      </c>
      <c r="BG2" s="68" t="s">
        <v>215</v>
      </c>
      <c r="BH2" s="68" t="s">
        <v>216</v>
      </c>
      <c r="BI2" s="68" t="s">
        <v>217</v>
      </c>
      <c r="BJ2" s="68" t="s">
        <v>218</v>
      </c>
      <c r="BK2" s="68" t="s">
        <v>219</v>
      </c>
      <c r="BL2" s="68" t="s">
        <v>171</v>
      </c>
      <c r="BM2" s="68" t="s">
        <v>220</v>
      </c>
      <c r="BN2" s="68" t="s">
        <v>221</v>
      </c>
      <c r="BO2" s="68" t="s">
        <v>222</v>
      </c>
      <c r="BP2" s="68" t="s">
        <v>223</v>
      </c>
      <c r="BQ2" s="68" t="s">
        <v>224</v>
      </c>
      <c r="BR2" s="68" t="s">
        <v>225</v>
      </c>
      <c r="BS2" s="68" t="s">
        <v>226</v>
      </c>
      <c r="BT2" s="68" t="s">
        <v>227</v>
      </c>
      <c r="BU2" s="68" t="s">
        <v>228</v>
      </c>
      <c r="BV2" s="68" t="s">
        <v>229</v>
      </c>
      <c r="BW2" s="68" t="s">
        <v>230</v>
      </c>
      <c r="BX2" s="68" t="s">
        <v>231</v>
      </c>
      <c r="BY2" s="68" t="s">
        <v>232</v>
      </c>
      <c r="BZ2" s="68" t="s">
        <v>233</v>
      </c>
      <c r="CA2" s="68" t="s">
        <v>234</v>
      </c>
      <c r="CB2" s="68" t="s">
        <v>235</v>
      </c>
      <c r="CC2" s="68" t="s">
        <v>236</v>
      </c>
      <c r="CD2" s="68" t="s">
        <v>237</v>
      </c>
      <c r="CE2" s="68" t="s">
        <v>238</v>
      </c>
      <c r="CF2" s="68" t="s">
        <v>239</v>
      </c>
      <c r="CG2" s="68" t="s">
        <v>240</v>
      </c>
      <c r="CH2" s="68" t="s">
        <v>241</v>
      </c>
      <c r="CI2" s="68" t="s">
        <v>170</v>
      </c>
      <c r="CJ2" s="68" t="s">
        <v>242</v>
      </c>
      <c r="CK2" s="68" t="s">
        <v>243</v>
      </c>
      <c r="CL2" s="68" t="s">
        <v>244</v>
      </c>
      <c r="CM2" s="68" t="s">
        <v>245</v>
      </c>
      <c r="CN2" s="68" t="s">
        <v>246</v>
      </c>
      <c r="CO2" s="68" t="s">
        <v>247</v>
      </c>
      <c r="CP2" s="183" t="s">
        <v>248</v>
      </c>
      <c r="CQ2" s="68" t="s">
        <v>249</v>
      </c>
      <c r="CR2" s="68" t="s">
        <v>250</v>
      </c>
      <c r="CS2" s="68" t="s">
        <v>251</v>
      </c>
      <c r="CT2" s="68" t="s">
        <v>252</v>
      </c>
      <c r="CU2" s="68" t="s">
        <v>253</v>
      </c>
      <c r="CV2" s="68" t="s">
        <v>254</v>
      </c>
      <c r="CW2" s="68" t="s">
        <v>255</v>
      </c>
      <c r="CX2" s="68" t="s">
        <v>256</v>
      </c>
      <c r="CY2" s="68" t="s">
        <v>257</v>
      </c>
      <c r="CZ2" s="68" t="s">
        <v>258</v>
      </c>
      <c r="DA2" s="68" t="s">
        <v>259</v>
      </c>
      <c r="DB2" s="68" t="s">
        <v>260</v>
      </c>
      <c r="DC2" s="68" t="s">
        <v>169</v>
      </c>
      <c r="DD2" s="68" t="s">
        <v>261</v>
      </c>
      <c r="DE2" s="68" t="s">
        <v>262</v>
      </c>
      <c r="DF2" s="68" t="s">
        <v>263</v>
      </c>
      <c r="DG2" s="68" t="s">
        <v>264</v>
      </c>
      <c r="DH2" s="68" t="s">
        <v>265</v>
      </c>
      <c r="DI2" s="68" t="s">
        <v>266</v>
      </c>
      <c r="DJ2" s="68" t="s">
        <v>267</v>
      </c>
      <c r="DK2" s="68" t="s">
        <v>268</v>
      </c>
      <c r="DL2" s="68" t="s">
        <v>269</v>
      </c>
      <c r="DM2" s="68" t="s">
        <v>270</v>
      </c>
      <c r="DN2" s="68" t="s">
        <v>271</v>
      </c>
      <c r="DO2" s="68" t="s">
        <v>272</v>
      </c>
      <c r="DP2" s="68" t="s">
        <v>273</v>
      </c>
      <c r="DQ2" s="68" t="s">
        <v>274</v>
      </c>
      <c r="DR2" s="68" t="s">
        <v>275</v>
      </c>
      <c r="DS2" s="68" t="s">
        <v>276</v>
      </c>
      <c r="DT2" s="68" t="s">
        <v>277</v>
      </c>
      <c r="DU2" s="68" t="s">
        <v>278</v>
      </c>
      <c r="DV2" s="68" t="s">
        <v>279</v>
      </c>
      <c r="DW2" s="68" t="s">
        <v>280</v>
      </c>
      <c r="DX2" s="68" t="s">
        <v>281</v>
      </c>
      <c r="DY2" s="68" t="s">
        <v>282</v>
      </c>
      <c r="DZ2" s="68" t="s">
        <v>283</v>
      </c>
      <c r="EA2" s="68" t="s">
        <v>284</v>
      </c>
      <c r="EB2" s="68" t="s">
        <v>285</v>
      </c>
      <c r="EC2" s="68" t="s">
        <v>286</v>
      </c>
      <c r="ED2" s="68" t="s">
        <v>168</v>
      </c>
      <c r="EE2" s="68" t="s">
        <v>287</v>
      </c>
      <c r="EF2" s="68" t="s">
        <v>288</v>
      </c>
      <c r="EG2" s="68" t="s">
        <v>289</v>
      </c>
      <c r="EH2" s="68" t="s">
        <v>290</v>
      </c>
      <c r="EI2" s="68" t="s">
        <v>291</v>
      </c>
      <c r="EJ2" s="68" t="s">
        <v>292</v>
      </c>
      <c r="EK2" s="68" t="s">
        <v>293</v>
      </c>
      <c r="EL2" s="68" t="s">
        <v>294</v>
      </c>
      <c r="EM2" s="68" t="s">
        <v>295</v>
      </c>
      <c r="EN2" s="68" t="s">
        <v>296</v>
      </c>
      <c r="EO2" s="68" t="s">
        <v>297</v>
      </c>
      <c r="EP2" s="68" t="s">
        <v>298</v>
      </c>
      <c r="EQ2" s="68" t="s">
        <v>299</v>
      </c>
      <c r="ER2" s="68" t="s">
        <v>300</v>
      </c>
      <c r="ES2" s="68" t="s">
        <v>301</v>
      </c>
      <c r="ET2" s="68" t="s">
        <v>302</v>
      </c>
      <c r="EU2" s="68" t="s">
        <v>303</v>
      </c>
      <c r="EV2" s="68" t="s">
        <v>304</v>
      </c>
      <c r="EW2" s="68" t="s">
        <v>305</v>
      </c>
      <c r="EX2" s="68" t="s">
        <v>306</v>
      </c>
      <c r="EY2" s="68" t="s">
        <v>307</v>
      </c>
      <c r="EZ2" s="68" t="s">
        <v>308</v>
      </c>
      <c r="FA2" s="68" t="s">
        <v>309</v>
      </c>
      <c r="FB2" s="68" t="s">
        <v>310</v>
      </c>
      <c r="FC2" s="68" t="s">
        <v>311</v>
      </c>
      <c r="FD2" s="68" t="s">
        <v>312</v>
      </c>
      <c r="FE2" s="68" t="s">
        <v>313</v>
      </c>
      <c r="FF2" s="68" t="s">
        <v>167</v>
      </c>
      <c r="FG2" s="68" t="s">
        <v>314</v>
      </c>
      <c r="FH2" s="68" t="s">
        <v>315</v>
      </c>
      <c r="FI2" s="68" t="s">
        <v>316</v>
      </c>
      <c r="FJ2" s="68" t="s">
        <v>317</v>
      </c>
      <c r="FK2" s="68" t="s">
        <v>318</v>
      </c>
      <c r="FL2" s="68" t="s">
        <v>319</v>
      </c>
      <c r="FM2" s="68" t="s">
        <v>320</v>
      </c>
      <c r="FN2" s="68" t="s">
        <v>321</v>
      </c>
      <c r="FO2" s="68" t="s">
        <v>322</v>
      </c>
      <c r="FP2" s="68" t="s">
        <v>323</v>
      </c>
      <c r="FQ2" s="68" t="s">
        <v>324</v>
      </c>
      <c r="FR2" s="68" t="s">
        <v>325</v>
      </c>
      <c r="FS2" s="68" t="s">
        <v>326</v>
      </c>
      <c r="FT2" s="68" t="s">
        <v>327</v>
      </c>
      <c r="FU2" s="68" t="s">
        <v>328</v>
      </c>
      <c r="FV2" s="68" t="s">
        <v>329</v>
      </c>
      <c r="FW2" s="68" t="s">
        <v>330</v>
      </c>
      <c r="FX2" s="68" t="s">
        <v>331</v>
      </c>
      <c r="FY2" s="68" t="s">
        <v>332</v>
      </c>
      <c r="FZ2" s="68" t="s">
        <v>333</v>
      </c>
      <c r="GA2" s="68" t="s">
        <v>334</v>
      </c>
      <c r="GB2" s="68" t="s">
        <v>335</v>
      </c>
      <c r="GC2" s="68" t="s">
        <v>336</v>
      </c>
      <c r="GD2" s="68" t="s">
        <v>166</v>
      </c>
      <c r="GE2" s="68" t="s">
        <v>337</v>
      </c>
      <c r="GF2" s="68" t="s">
        <v>338</v>
      </c>
      <c r="GG2" s="68" t="s">
        <v>339</v>
      </c>
      <c r="GH2" s="68" t="s">
        <v>340</v>
      </c>
      <c r="GI2" s="68" t="s">
        <v>341</v>
      </c>
      <c r="GJ2" s="68" t="s">
        <v>342</v>
      </c>
      <c r="GK2" s="68" t="s">
        <v>343</v>
      </c>
      <c r="GL2" s="68" t="s">
        <v>344</v>
      </c>
      <c r="GM2" s="68" t="s">
        <v>345</v>
      </c>
      <c r="GN2" s="68" t="s">
        <v>346</v>
      </c>
      <c r="GO2" s="68" t="s">
        <v>347</v>
      </c>
      <c r="GP2" s="68" t="s">
        <v>348</v>
      </c>
      <c r="GQ2" s="68" t="s">
        <v>349</v>
      </c>
      <c r="GR2" s="68" t="s">
        <v>350</v>
      </c>
      <c r="GS2" s="68" t="s">
        <v>351</v>
      </c>
      <c r="GT2" s="68" t="s">
        <v>352</v>
      </c>
      <c r="GU2" s="68" t="s">
        <v>353</v>
      </c>
      <c r="GV2" s="68" t="s">
        <v>354</v>
      </c>
      <c r="GW2" s="68" t="s">
        <v>355</v>
      </c>
      <c r="GX2" s="68" t="s">
        <v>356</v>
      </c>
      <c r="GY2" s="68" t="s">
        <v>357</v>
      </c>
      <c r="GZ2" s="68" t="s">
        <v>358</v>
      </c>
      <c r="HA2" s="68" t="s">
        <v>359</v>
      </c>
      <c r="HB2" s="68" t="s">
        <v>360</v>
      </c>
      <c r="HC2" s="68" t="s">
        <v>165</v>
      </c>
      <c r="HD2" s="68" t="s">
        <v>361</v>
      </c>
      <c r="HE2" s="68" t="s">
        <v>362</v>
      </c>
      <c r="HF2" s="68" t="s">
        <v>363</v>
      </c>
      <c r="HG2" s="68" t="s">
        <v>364</v>
      </c>
      <c r="HH2" s="68" t="s">
        <v>365</v>
      </c>
      <c r="HI2" s="68" t="s">
        <v>366</v>
      </c>
      <c r="HJ2" s="68" t="s">
        <v>367</v>
      </c>
      <c r="HK2" s="341" t="s">
        <v>368</v>
      </c>
      <c r="HL2" s="68" t="s">
        <v>369</v>
      </c>
      <c r="HM2" s="68" t="s">
        <v>370</v>
      </c>
      <c r="HN2" s="68" t="s">
        <v>371</v>
      </c>
      <c r="HO2" s="68" t="s">
        <v>372</v>
      </c>
      <c r="HP2" s="68" t="s">
        <v>373</v>
      </c>
      <c r="HQ2" s="68" t="s">
        <v>374</v>
      </c>
      <c r="HR2" s="68" t="s">
        <v>375</v>
      </c>
      <c r="HS2" s="68" t="s">
        <v>376</v>
      </c>
      <c r="HT2" s="341" t="s">
        <v>377</v>
      </c>
      <c r="HU2" s="341" t="s">
        <v>378</v>
      </c>
      <c r="HV2" s="68" t="s">
        <v>379</v>
      </c>
      <c r="HW2" s="68" t="s">
        <v>380</v>
      </c>
      <c r="HX2" s="68" t="s">
        <v>381</v>
      </c>
      <c r="HY2" s="68" t="s">
        <v>382</v>
      </c>
      <c r="HZ2" s="183" t="s">
        <v>383</v>
      </c>
      <c r="IA2" s="68" t="s">
        <v>384</v>
      </c>
      <c r="IB2" s="68" t="s">
        <v>385</v>
      </c>
      <c r="IC2" s="68" t="s">
        <v>386</v>
      </c>
      <c r="ID2" s="187" t="s">
        <v>164</v>
      </c>
      <c r="IE2" s="187" t="s">
        <v>387</v>
      </c>
      <c r="IF2" s="68" t="s">
        <v>388</v>
      </c>
      <c r="IG2" s="68" t="s">
        <v>389</v>
      </c>
      <c r="IH2" s="68" t="s">
        <v>390</v>
      </c>
      <c r="II2" s="68" t="s">
        <v>391</v>
      </c>
      <c r="IJ2" s="68" t="s">
        <v>392</v>
      </c>
      <c r="IK2" s="68" t="s">
        <v>393</v>
      </c>
      <c r="IL2" s="68" t="s">
        <v>394</v>
      </c>
      <c r="IM2" s="68" t="s">
        <v>395</v>
      </c>
      <c r="IN2" s="68" t="s">
        <v>396</v>
      </c>
      <c r="IO2" s="68" t="s">
        <v>397</v>
      </c>
      <c r="IP2" s="187" t="s">
        <v>398</v>
      </c>
      <c r="IQ2" s="187" t="s">
        <v>399</v>
      </c>
      <c r="IR2" s="187" t="s">
        <v>400</v>
      </c>
      <c r="IS2" s="187" t="s">
        <v>401</v>
      </c>
      <c r="IT2" s="187" t="s">
        <v>402</v>
      </c>
      <c r="IU2" s="187" t="s">
        <v>403</v>
      </c>
      <c r="IV2" s="187" t="s">
        <v>404</v>
      </c>
      <c r="IW2" s="187" t="s">
        <v>405</v>
      </c>
      <c r="IX2" s="187" t="s">
        <v>406</v>
      </c>
      <c r="IY2" s="187" t="s">
        <v>407</v>
      </c>
      <c r="IZ2" s="187" t="s">
        <v>408</v>
      </c>
      <c r="JA2" s="187" t="s">
        <v>409</v>
      </c>
      <c r="JB2" s="187" t="s">
        <v>409</v>
      </c>
      <c r="JC2" s="68" t="s">
        <v>410</v>
      </c>
    </row>
    <row r="3" spans="1:265" ht="14.25" customHeight="1" x14ac:dyDescent="0.25">
      <c r="A3" s="15">
        <v>2023</v>
      </c>
      <c r="B3" t="s">
        <v>163</v>
      </c>
      <c r="C3" s="337" t="s">
        <v>388</v>
      </c>
      <c r="D3" s="50" t="s">
        <v>362</v>
      </c>
      <c r="E3" s="50" t="s">
        <v>337</v>
      </c>
      <c r="F3" s="50" t="s">
        <v>314</v>
      </c>
      <c r="G3" s="50" t="s">
        <v>287</v>
      </c>
      <c r="H3" s="50" t="s">
        <v>262</v>
      </c>
      <c r="I3" s="50" t="s">
        <v>242</v>
      </c>
      <c r="J3" s="50" t="s">
        <v>220</v>
      </c>
      <c r="K3" s="50" t="s">
        <v>200</v>
      </c>
      <c r="L3" s="50" t="s">
        <v>184</v>
      </c>
      <c r="M3" s="51" t="s">
        <v>176</v>
      </c>
      <c r="O3" s="478"/>
      <c r="P3" s="61" t="s">
        <v>163</v>
      </c>
      <c r="Q3" s="62" t="s">
        <v>163</v>
      </c>
      <c r="R3" s="62" t="s">
        <v>163</v>
      </c>
      <c r="S3" s="62" t="s">
        <v>163</v>
      </c>
      <c r="T3" s="62" t="s">
        <v>163</v>
      </c>
      <c r="U3" s="62" t="s">
        <v>163</v>
      </c>
      <c r="V3" s="62" t="s">
        <v>163</v>
      </c>
      <c r="W3" s="62" t="s">
        <v>163</v>
      </c>
      <c r="X3" s="62" t="s">
        <v>163</v>
      </c>
      <c r="Y3" s="62" t="s">
        <v>163</v>
      </c>
      <c r="Z3" s="62" t="s">
        <v>163</v>
      </c>
      <c r="AA3" s="62" t="s">
        <v>163</v>
      </c>
      <c r="AB3" s="62" t="s">
        <v>163</v>
      </c>
      <c r="AC3" s="62" t="s">
        <v>163</v>
      </c>
      <c r="AD3" s="62" t="s">
        <v>163</v>
      </c>
      <c r="AE3" s="62" t="s">
        <v>163</v>
      </c>
      <c r="AF3" s="62" t="s">
        <v>163</v>
      </c>
      <c r="AG3" t="s">
        <v>411</v>
      </c>
      <c r="AH3" s="62" t="s">
        <v>163</v>
      </c>
      <c r="AI3" s="62" t="s">
        <v>163</v>
      </c>
      <c r="AJ3" t="s">
        <v>412</v>
      </c>
      <c r="AK3" s="62" t="s">
        <v>163</v>
      </c>
      <c r="AL3" s="62" t="s">
        <v>163</v>
      </c>
      <c r="AM3" s="62" t="s">
        <v>163</v>
      </c>
      <c r="AN3" s="62" t="s">
        <v>163</v>
      </c>
      <c r="AO3" s="62" t="s">
        <v>163</v>
      </c>
      <c r="AP3" s="62" t="s">
        <v>163</v>
      </c>
      <c r="AQ3" s="62" t="s">
        <v>163</v>
      </c>
      <c r="AR3" s="62" t="s">
        <v>163</v>
      </c>
      <c r="AS3" s="62" t="s">
        <v>163</v>
      </c>
      <c r="AT3" t="s">
        <v>412</v>
      </c>
      <c r="AU3" t="s">
        <v>412</v>
      </c>
      <c r="AV3" s="62" t="s">
        <v>163</v>
      </c>
      <c r="AW3" t="s">
        <v>412</v>
      </c>
      <c r="AX3" s="62" t="s">
        <v>163</v>
      </c>
      <c r="AY3" s="62" t="s">
        <v>163</v>
      </c>
      <c r="AZ3" s="62" t="s">
        <v>163</v>
      </c>
      <c r="BA3" s="62" t="s">
        <v>163</v>
      </c>
      <c r="BB3" s="62" t="s">
        <v>163</v>
      </c>
      <c r="BC3" t="s">
        <v>411</v>
      </c>
      <c r="BD3" t="s">
        <v>411</v>
      </c>
      <c r="BE3" t="s">
        <v>412</v>
      </c>
      <c r="BF3" t="s">
        <v>412</v>
      </c>
      <c r="BG3" t="s">
        <v>412</v>
      </c>
      <c r="BH3" t="s">
        <v>412</v>
      </c>
      <c r="BI3" t="s">
        <v>412</v>
      </c>
      <c r="BJ3" t="s">
        <v>412</v>
      </c>
      <c r="BK3" s="62" t="s">
        <v>163</v>
      </c>
      <c r="BL3" t="s">
        <v>413</v>
      </c>
      <c r="BM3" s="62" t="s">
        <v>163</v>
      </c>
      <c r="BN3" s="62" t="s">
        <v>163</v>
      </c>
      <c r="BO3" s="62" t="s">
        <v>163</v>
      </c>
      <c r="BP3" s="62" t="s">
        <v>163</v>
      </c>
      <c r="BQ3" s="62" t="s">
        <v>163</v>
      </c>
      <c r="BR3" s="62" t="s">
        <v>163</v>
      </c>
      <c r="BS3" s="62" t="s">
        <v>163</v>
      </c>
      <c r="BT3" s="62" t="s">
        <v>163</v>
      </c>
      <c r="BU3" s="62" t="s">
        <v>163</v>
      </c>
      <c r="BV3" t="s">
        <v>412</v>
      </c>
      <c r="BW3" t="s">
        <v>412</v>
      </c>
      <c r="BX3" t="s">
        <v>412</v>
      </c>
      <c r="BY3" s="62" t="s">
        <v>163</v>
      </c>
      <c r="BZ3" s="62" t="s">
        <v>163</v>
      </c>
      <c r="CA3" s="62" t="s">
        <v>163</v>
      </c>
      <c r="CB3" t="s">
        <v>412</v>
      </c>
      <c r="CC3" t="s">
        <v>412</v>
      </c>
      <c r="CD3" t="s">
        <v>412</v>
      </c>
      <c r="CE3" s="62" t="s">
        <v>163</v>
      </c>
      <c r="CF3" s="62" t="s">
        <v>163</v>
      </c>
      <c r="CG3" t="s">
        <v>412</v>
      </c>
      <c r="CH3" t="s">
        <v>412</v>
      </c>
      <c r="CI3" s="62" t="s">
        <v>163</v>
      </c>
      <c r="CJ3" t="s">
        <v>412</v>
      </c>
      <c r="CK3" t="s">
        <v>412</v>
      </c>
      <c r="CL3" s="62" t="s">
        <v>163</v>
      </c>
      <c r="CM3" s="62" t="s">
        <v>163</v>
      </c>
      <c r="CN3" s="62" t="s">
        <v>163</v>
      </c>
      <c r="CO3" t="s">
        <v>413</v>
      </c>
      <c r="CP3" s="62" t="s">
        <v>163</v>
      </c>
      <c r="CQ3" t="s">
        <v>414</v>
      </c>
      <c r="CR3" t="s">
        <v>414</v>
      </c>
      <c r="CS3" t="s">
        <v>412</v>
      </c>
      <c r="CT3" t="s">
        <v>412</v>
      </c>
      <c r="CU3" s="62" t="s">
        <v>163</v>
      </c>
      <c r="CV3" s="62" t="s">
        <v>163</v>
      </c>
      <c r="CW3" t="s">
        <v>412</v>
      </c>
      <c r="CX3" t="s">
        <v>412</v>
      </c>
      <c r="CY3" t="s">
        <v>412</v>
      </c>
      <c r="CZ3" t="s">
        <v>412</v>
      </c>
      <c r="DA3" t="s">
        <v>412</v>
      </c>
      <c r="DB3" t="s">
        <v>412</v>
      </c>
      <c r="DC3" t="s">
        <v>412</v>
      </c>
      <c r="DD3" t="s">
        <v>412</v>
      </c>
      <c r="DE3" t="s">
        <v>412</v>
      </c>
      <c r="DF3" t="s">
        <v>412</v>
      </c>
      <c r="DG3" t="s">
        <v>412</v>
      </c>
      <c r="DH3" t="s">
        <v>412</v>
      </c>
      <c r="DI3" t="s">
        <v>412</v>
      </c>
      <c r="DJ3" t="s">
        <v>412</v>
      </c>
      <c r="DK3" s="62" t="s">
        <v>163</v>
      </c>
      <c r="DL3" s="62" t="s">
        <v>163</v>
      </c>
      <c r="DM3" t="s">
        <v>412</v>
      </c>
      <c r="DN3" t="s">
        <v>412</v>
      </c>
      <c r="DO3" t="s">
        <v>412</v>
      </c>
      <c r="DP3" s="62" t="s">
        <v>163</v>
      </c>
      <c r="DQ3" t="s">
        <v>412</v>
      </c>
      <c r="DR3" t="s">
        <v>412</v>
      </c>
      <c r="DS3" t="s">
        <v>412</v>
      </c>
      <c r="DT3" t="s">
        <v>412</v>
      </c>
      <c r="DU3" t="s">
        <v>412</v>
      </c>
      <c r="DV3" t="s">
        <v>412</v>
      </c>
      <c r="DW3" t="s">
        <v>415</v>
      </c>
      <c r="DX3" t="s">
        <v>415</v>
      </c>
      <c r="DY3" t="s">
        <v>412</v>
      </c>
      <c r="DZ3" t="s">
        <v>412</v>
      </c>
      <c r="EA3" t="s">
        <v>412</v>
      </c>
      <c r="EB3" s="62" t="s">
        <v>163</v>
      </c>
      <c r="EC3" s="62" t="s">
        <v>163</v>
      </c>
      <c r="ED3" t="s">
        <v>416</v>
      </c>
      <c r="EE3" t="s">
        <v>416</v>
      </c>
      <c r="EF3" t="s">
        <v>416</v>
      </c>
      <c r="EG3" t="s">
        <v>416</v>
      </c>
      <c r="EH3" t="s">
        <v>412</v>
      </c>
      <c r="EI3" t="s">
        <v>412</v>
      </c>
      <c r="EJ3" t="s">
        <v>412</v>
      </c>
      <c r="EK3" t="s">
        <v>412</v>
      </c>
      <c r="EL3" t="s">
        <v>412</v>
      </c>
      <c r="EM3" t="s">
        <v>412</v>
      </c>
      <c r="EN3" t="s">
        <v>412</v>
      </c>
      <c r="EO3" t="s">
        <v>412</v>
      </c>
      <c r="EP3" s="62" t="s">
        <v>163</v>
      </c>
      <c r="EQ3" s="62" t="s">
        <v>163</v>
      </c>
      <c r="ER3" t="s">
        <v>417</v>
      </c>
      <c r="ES3" t="s">
        <v>417</v>
      </c>
      <c r="ET3" t="s">
        <v>412</v>
      </c>
      <c r="EU3" t="s">
        <v>412</v>
      </c>
      <c r="EV3" t="s">
        <v>412</v>
      </c>
      <c r="EW3" t="s">
        <v>412</v>
      </c>
      <c r="EX3" t="s">
        <v>412</v>
      </c>
      <c r="EY3" t="s">
        <v>412</v>
      </c>
      <c r="EZ3" t="s">
        <v>412</v>
      </c>
      <c r="FA3" t="s">
        <v>412</v>
      </c>
      <c r="FB3" t="s">
        <v>412</v>
      </c>
      <c r="FC3" t="s">
        <v>412</v>
      </c>
      <c r="FD3" s="62" t="s">
        <v>163</v>
      </c>
      <c r="FE3" s="62" t="s">
        <v>163</v>
      </c>
      <c r="FF3" s="62" t="s">
        <v>163</v>
      </c>
      <c r="FG3" t="s">
        <v>412</v>
      </c>
      <c r="FH3" t="s">
        <v>412</v>
      </c>
      <c r="FI3" t="s">
        <v>412</v>
      </c>
      <c r="FJ3" t="s">
        <v>412</v>
      </c>
      <c r="FK3" t="s">
        <v>412</v>
      </c>
      <c r="FL3" t="s">
        <v>412</v>
      </c>
      <c r="FM3" s="62" t="s">
        <v>163</v>
      </c>
      <c r="FN3" t="s">
        <v>412</v>
      </c>
      <c r="FO3" t="s">
        <v>412</v>
      </c>
      <c r="FP3" t="s">
        <v>412</v>
      </c>
      <c r="FQ3" t="s">
        <v>412</v>
      </c>
      <c r="FR3" t="s">
        <v>412</v>
      </c>
      <c r="FS3" t="s">
        <v>412</v>
      </c>
      <c r="FT3" t="s">
        <v>412</v>
      </c>
      <c r="FU3" t="s">
        <v>412</v>
      </c>
      <c r="FV3" t="s">
        <v>412</v>
      </c>
      <c r="FW3" t="s">
        <v>412</v>
      </c>
      <c r="FX3" t="s">
        <v>417</v>
      </c>
      <c r="FY3" t="s">
        <v>417</v>
      </c>
      <c r="FZ3" t="s">
        <v>412</v>
      </c>
      <c r="GA3" t="s">
        <v>412</v>
      </c>
      <c r="GB3" s="62" t="s">
        <v>163</v>
      </c>
      <c r="GC3" t="s">
        <v>416</v>
      </c>
      <c r="GD3" s="62" t="s">
        <v>163</v>
      </c>
      <c r="GE3" t="s">
        <v>412</v>
      </c>
      <c r="GF3" t="s">
        <v>412</v>
      </c>
      <c r="GG3" t="s">
        <v>412</v>
      </c>
      <c r="GH3" t="s">
        <v>412</v>
      </c>
      <c r="GI3" t="s">
        <v>412</v>
      </c>
      <c r="GJ3" t="s">
        <v>412</v>
      </c>
      <c r="GK3" s="62" t="s">
        <v>163</v>
      </c>
      <c r="GL3" t="s">
        <v>412</v>
      </c>
      <c r="GM3" t="s">
        <v>412</v>
      </c>
      <c r="GN3" t="s">
        <v>412</v>
      </c>
      <c r="GO3" t="s">
        <v>412</v>
      </c>
      <c r="GP3" t="s">
        <v>412</v>
      </c>
      <c r="GQ3" t="s">
        <v>412</v>
      </c>
      <c r="GR3" t="s">
        <v>412</v>
      </c>
      <c r="GS3" t="s">
        <v>412</v>
      </c>
      <c r="GT3" t="s">
        <v>412</v>
      </c>
      <c r="GU3" t="s">
        <v>412</v>
      </c>
      <c r="GV3" t="s">
        <v>412</v>
      </c>
      <c r="GW3" t="s">
        <v>412</v>
      </c>
      <c r="GX3" t="s">
        <v>417</v>
      </c>
      <c r="GY3" t="s">
        <v>417</v>
      </c>
      <c r="GZ3" t="s">
        <v>412</v>
      </c>
      <c r="HA3" t="s">
        <v>412</v>
      </c>
      <c r="HB3" s="39" t="s">
        <v>163</v>
      </c>
      <c r="HC3" t="s">
        <v>418</v>
      </c>
      <c r="HD3" t="s">
        <v>418</v>
      </c>
      <c r="HE3" t="s">
        <v>412</v>
      </c>
      <c r="HF3" t="s">
        <v>412</v>
      </c>
      <c r="HG3" t="s">
        <v>412</v>
      </c>
      <c r="HH3" t="s">
        <v>412</v>
      </c>
      <c r="HI3" t="s">
        <v>412</v>
      </c>
      <c r="HJ3" t="s">
        <v>412</v>
      </c>
      <c r="HK3" s="39" t="s">
        <v>163</v>
      </c>
      <c r="HL3" t="s">
        <v>412</v>
      </c>
      <c r="HM3" t="s">
        <v>412</v>
      </c>
      <c r="HN3" t="s">
        <v>418</v>
      </c>
      <c r="HO3" t="s">
        <v>418</v>
      </c>
      <c r="HP3" t="s">
        <v>418</v>
      </c>
      <c r="HQ3" t="s">
        <v>418</v>
      </c>
      <c r="HR3" t="s">
        <v>418</v>
      </c>
      <c r="HS3" t="s">
        <v>418</v>
      </c>
      <c r="HT3" s="39" t="s">
        <v>163</v>
      </c>
      <c r="HU3" s="39" t="s">
        <v>163</v>
      </c>
      <c r="HV3" t="s">
        <v>418</v>
      </c>
      <c r="HW3" t="s">
        <v>418</v>
      </c>
      <c r="HX3" t="s">
        <v>418</v>
      </c>
      <c r="HY3" t="s">
        <v>418</v>
      </c>
      <c r="HZ3" t="s">
        <v>412</v>
      </c>
      <c r="IA3" t="s">
        <v>416</v>
      </c>
      <c r="IB3" t="s">
        <v>416</v>
      </c>
      <c r="IC3" t="s">
        <v>412</v>
      </c>
      <c r="ID3" s="39" t="s">
        <v>163</v>
      </c>
      <c r="IE3" s="39" t="s">
        <v>163</v>
      </c>
      <c r="IF3" t="s">
        <v>418</v>
      </c>
      <c r="IG3" t="s">
        <v>418</v>
      </c>
      <c r="IH3" t="s">
        <v>418</v>
      </c>
      <c r="II3" t="s">
        <v>418</v>
      </c>
      <c r="IJ3" t="s">
        <v>418</v>
      </c>
      <c r="IK3" t="s">
        <v>418</v>
      </c>
      <c r="IL3" s="39" t="s">
        <v>163</v>
      </c>
      <c r="IM3" t="s">
        <v>418</v>
      </c>
      <c r="IN3" t="s">
        <v>418</v>
      </c>
      <c r="IO3" s="39"/>
      <c r="IP3" s="39" t="s">
        <v>163</v>
      </c>
      <c r="IQ3" s="39" t="s">
        <v>163</v>
      </c>
      <c r="IR3" s="39" t="s">
        <v>163</v>
      </c>
      <c r="IS3" s="39" t="s">
        <v>163</v>
      </c>
      <c r="IT3" s="39" t="s">
        <v>163</v>
      </c>
      <c r="IU3" s="39" t="s">
        <v>163</v>
      </c>
      <c r="IV3" s="39" t="s">
        <v>163</v>
      </c>
      <c r="IW3" s="39" t="s">
        <v>163</v>
      </c>
      <c r="IX3" s="39" t="s">
        <v>163</v>
      </c>
      <c r="IY3" s="39" t="s">
        <v>163</v>
      </c>
      <c r="IZ3" s="39" t="s">
        <v>163</v>
      </c>
      <c r="JA3" t="s">
        <v>418</v>
      </c>
      <c r="JB3" t="s">
        <v>418</v>
      </c>
      <c r="JC3" s="39"/>
      <c r="JD3" t="s">
        <v>163</v>
      </c>
    </row>
    <row r="4" spans="1:265" x14ac:dyDescent="0.25">
      <c r="A4" s="15">
        <v>2022</v>
      </c>
      <c r="B4" t="s">
        <v>163</v>
      </c>
      <c r="C4" s="337" t="s">
        <v>390</v>
      </c>
      <c r="D4" s="50" t="s">
        <v>364</v>
      </c>
      <c r="E4" s="50" t="s">
        <v>339</v>
      </c>
      <c r="F4" s="50" t="s">
        <v>316</v>
      </c>
      <c r="G4" s="50" t="s">
        <v>289</v>
      </c>
      <c r="H4" s="50" t="s">
        <v>264</v>
      </c>
      <c r="I4" s="50" t="s">
        <v>244</v>
      </c>
      <c r="J4" s="50" t="s">
        <v>222</v>
      </c>
      <c r="K4" s="50" t="s">
        <v>201</v>
      </c>
      <c r="L4" s="50" t="s">
        <v>185</v>
      </c>
      <c r="M4" s="51" t="s">
        <v>177</v>
      </c>
      <c r="O4" s="479"/>
      <c r="P4" s="63" t="s">
        <v>163</v>
      </c>
      <c r="Q4" s="64" t="s">
        <v>163</v>
      </c>
      <c r="R4" s="64" t="s">
        <v>163</v>
      </c>
      <c r="S4" s="64" t="s">
        <v>163</v>
      </c>
      <c r="T4" s="64" t="s">
        <v>163</v>
      </c>
      <c r="U4" s="64" t="s">
        <v>163</v>
      </c>
      <c r="V4" s="64" t="s">
        <v>163</v>
      </c>
      <c r="W4" s="64" t="s">
        <v>163</v>
      </c>
      <c r="X4" s="64" t="s">
        <v>163</v>
      </c>
      <c r="Y4" s="64" t="s">
        <v>163</v>
      </c>
      <c r="Z4" s="64" t="s">
        <v>163</v>
      </c>
      <c r="AA4" s="64" t="s">
        <v>163</v>
      </c>
      <c r="AB4" s="64" t="s">
        <v>163</v>
      </c>
      <c r="AC4" s="64" t="s">
        <v>163</v>
      </c>
      <c r="AD4" s="64" t="s">
        <v>163</v>
      </c>
      <c r="AE4" s="64" t="s">
        <v>163</v>
      </c>
      <c r="AF4" s="64" t="s">
        <v>163</v>
      </c>
      <c r="AG4" s="41" t="s">
        <v>163</v>
      </c>
      <c r="AH4" s="64" t="s">
        <v>163</v>
      </c>
      <c r="AI4" s="64" t="s">
        <v>163</v>
      </c>
      <c r="AJ4" s="41" t="s">
        <v>163</v>
      </c>
      <c r="AK4" s="64" t="s">
        <v>163</v>
      </c>
      <c r="AL4" s="64" t="s">
        <v>163</v>
      </c>
      <c r="AM4" s="64" t="s">
        <v>163</v>
      </c>
      <c r="AN4" s="64" t="s">
        <v>163</v>
      </c>
      <c r="AO4" s="64" t="s">
        <v>163</v>
      </c>
      <c r="AP4" s="64" t="s">
        <v>163</v>
      </c>
      <c r="AQ4" s="64" t="s">
        <v>163</v>
      </c>
      <c r="AR4" s="64" t="s">
        <v>163</v>
      </c>
      <c r="AS4" s="64" t="s">
        <v>163</v>
      </c>
      <c r="AT4" s="41" t="s">
        <v>163</v>
      </c>
      <c r="AU4" s="64" t="s">
        <v>163</v>
      </c>
      <c r="AV4" s="64" t="s">
        <v>163</v>
      </c>
      <c r="AW4" s="41" t="s">
        <v>163</v>
      </c>
      <c r="AX4" s="64" t="s">
        <v>163</v>
      </c>
      <c r="AY4" s="64" t="s">
        <v>163</v>
      </c>
      <c r="AZ4" s="64" t="s">
        <v>163</v>
      </c>
      <c r="BA4" s="64" t="s">
        <v>163</v>
      </c>
      <c r="BB4" s="64" t="s">
        <v>163</v>
      </c>
      <c r="BC4" s="3" t="s">
        <v>413</v>
      </c>
      <c r="BD4" s="3" t="s">
        <v>413</v>
      </c>
      <c r="BE4" s="41" t="s">
        <v>163</v>
      </c>
      <c r="BF4" s="41" t="s">
        <v>163</v>
      </c>
      <c r="BG4" s="3" t="s">
        <v>411</v>
      </c>
      <c r="BH4" s="3" t="s">
        <v>411</v>
      </c>
      <c r="BI4" s="41" t="s">
        <v>163</v>
      </c>
      <c r="BJ4" s="41" t="s">
        <v>163</v>
      </c>
      <c r="BK4" s="64" t="s">
        <v>163</v>
      </c>
      <c r="BL4" s="41" t="s">
        <v>163</v>
      </c>
      <c r="BM4" s="64" t="s">
        <v>163</v>
      </c>
      <c r="BN4" s="64" t="s">
        <v>163</v>
      </c>
      <c r="BO4" s="64" t="s">
        <v>163</v>
      </c>
      <c r="BP4" s="64" t="s">
        <v>163</v>
      </c>
      <c r="BQ4" s="64" t="s">
        <v>163</v>
      </c>
      <c r="BR4" s="64" t="s">
        <v>163</v>
      </c>
      <c r="BS4" s="64" t="s">
        <v>163</v>
      </c>
      <c r="BT4" s="64" t="s">
        <v>163</v>
      </c>
      <c r="BU4" s="64" t="s">
        <v>163</v>
      </c>
      <c r="BV4" s="3" t="s">
        <v>411</v>
      </c>
      <c r="BW4" s="3" t="s">
        <v>411</v>
      </c>
      <c r="BX4" s="41" t="s">
        <v>163</v>
      </c>
      <c r="BY4" s="64" t="s">
        <v>163</v>
      </c>
      <c r="BZ4" s="64" t="s">
        <v>163</v>
      </c>
      <c r="CA4" s="64" t="s">
        <v>163</v>
      </c>
      <c r="CB4" s="41" t="s">
        <v>163</v>
      </c>
      <c r="CC4" s="41" t="s">
        <v>163</v>
      </c>
      <c r="CD4" s="41" t="s">
        <v>163</v>
      </c>
      <c r="CE4" s="64" t="s">
        <v>163</v>
      </c>
      <c r="CF4" s="64" t="s">
        <v>163</v>
      </c>
      <c r="CG4" s="41" t="s">
        <v>163</v>
      </c>
      <c r="CH4" s="41" t="s">
        <v>163</v>
      </c>
      <c r="CI4" s="64" t="s">
        <v>163</v>
      </c>
      <c r="CJ4" s="41" t="s">
        <v>163</v>
      </c>
      <c r="CK4" s="41" t="s">
        <v>163</v>
      </c>
      <c r="CL4" s="64" t="s">
        <v>163</v>
      </c>
      <c r="CM4" s="64" t="s">
        <v>163</v>
      </c>
      <c r="CN4" s="64" t="s">
        <v>163</v>
      </c>
      <c r="CO4" s="41" t="s">
        <v>163</v>
      </c>
      <c r="CP4" s="64" t="s">
        <v>163</v>
      </c>
      <c r="CQ4" s="41" t="s">
        <v>163</v>
      </c>
      <c r="CR4" s="41" t="s">
        <v>163</v>
      </c>
      <c r="CS4" s="3" t="s">
        <v>411</v>
      </c>
      <c r="CT4" s="3" t="s">
        <v>411</v>
      </c>
      <c r="CU4" s="64" t="s">
        <v>163</v>
      </c>
      <c r="CV4" s="64" t="s">
        <v>163</v>
      </c>
      <c r="CW4" s="41" t="s">
        <v>163</v>
      </c>
      <c r="CX4" s="41" t="s">
        <v>163</v>
      </c>
      <c r="CY4" s="41" t="s">
        <v>163</v>
      </c>
      <c r="CZ4" s="41" t="s">
        <v>163</v>
      </c>
      <c r="DA4" s="41" t="s">
        <v>163</v>
      </c>
      <c r="DB4" s="41" t="s">
        <v>163</v>
      </c>
      <c r="DC4" s="41" t="s">
        <v>163</v>
      </c>
      <c r="DD4" s="41" t="s">
        <v>163</v>
      </c>
      <c r="DE4" s="41" t="s">
        <v>163</v>
      </c>
      <c r="DF4" s="41" t="s">
        <v>163</v>
      </c>
      <c r="DG4" s="41" t="s">
        <v>163</v>
      </c>
      <c r="DH4" s="41" t="s">
        <v>163</v>
      </c>
      <c r="DI4" s="41" t="s">
        <v>163</v>
      </c>
      <c r="DJ4" s="41" t="s">
        <v>163</v>
      </c>
      <c r="DK4" s="41" t="s">
        <v>163</v>
      </c>
      <c r="DL4" s="64" t="s">
        <v>163</v>
      </c>
      <c r="DM4" s="41" t="s">
        <v>163</v>
      </c>
      <c r="DN4" s="41" t="s">
        <v>163</v>
      </c>
      <c r="DO4" s="41" t="s">
        <v>163</v>
      </c>
      <c r="DP4" s="64" t="s">
        <v>163</v>
      </c>
      <c r="DQ4" s="41" t="s">
        <v>163</v>
      </c>
      <c r="DR4" s="41" t="s">
        <v>163</v>
      </c>
      <c r="DS4" s="41" t="s">
        <v>163</v>
      </c>
      <c r="DT4" s="41" t="s">
        <v>163</v>
      </c>
      <c r="DU4" s="41" t="s">
        <v>163</v>
      </c>
      <c r="DV4" s="41" t="s">
        <v>163</v>
      </c>
      <c r="DW4" s="41" t="s">
        <v>163</v>
      </c>
      <c r="DX4" s="41" t="s">
        <v>163</v>
      </c>
      <c r="DY4" s="41" t="s">
        <v>163</v>
      </c>
      <c r="DZ4" s="3" t="s">
        <v>415</v>
      </c>
      <c r="EA4" s="3" t="s">
        <v>415</v>
      </c>
      <c r="EB4" s="64" t="s">
        <v>163</v>
      </c>
      <c r="EC4" s="64" t="s">
        <v>163</v>
      </c>
      <c r="ED4" s="41" t="s">
        <v>163</v>
      </c>
      <c r="EE4" s="3" t="s">
        <v>415</v>
      </c>
      <c r="EF4" s="3" t="s">
        <v>415</v>
      </c>
      <c r="EG4" s="41" t="s">
        <v>163</v>
      </c>
      <c r="EH4" s="41" t="s">
        <v>163</v>
      </c>
      <c r="EI4" s="41" t="s">
        <v>163</v>
      </c>
      <c r="EJ4" s="41" t="s">
        <v>163</v>
      </c>
      <c r="EK4" s="41" t="s">
        <v>163</v>
      </c>
      <c r="EL4" s="41" t="s">
        <v>163</v>
      </c>
      <c r="EM4" s="41" t="s">
        <v>163</v>
      </c>
      <c r="EN4" s="41" t="s">
        <v>163</v>
      </c>
      <c r="EO4" s="41" t="s">
        <v>163</v>
      </c>
      <c r="EP4" s="64" t="s">
        <v>163</v>
      </c>
      <c r="EQ4" s="64" t="s">
        <v>163</v>
      </c>
      <c r="ER4" s="3" t="s">
        <v>414</v>
      </c>
      <c r="ES4" s="3" t="s">
        <v>414</v>
      </c>
      <c r="ET4" s="41" t="s">
        <v>163</v>
      </c>
      <c r="EU4" s="3" t="s">
        <v>414</v>
      </c>
      <c r="EV4" s="41" t="s">
        <v>163</v>
      </c>
      <c r="EW4" s="41" t="s">
        <v>163</v>
      </c>
      <c r="EX4" s="41" t="s">
        <v>163</v>
      </c>
      <c r="EY4" s="41" t="s">
        <v>163</v>
      </c>
      <c r="EZ4" s="41" t="s">
        <v>163</v>
      </c>
      <c r="FA4" s="41" t="s">
        <v>163</v>
      </c>
      <c r="FB4" s="3" t="s">
        <v>415</v>
      </c>
      <c r="FC4" s="3" t="s">
        <v>415</v>
      </c>
      <c r="FD4" s="64" t="s">
        <v>163</v>
      </c>
      <c r="FE4" s="64" t="s">
        <v>163</v>
      </c>
      <c r="FF4" s="64" t="s">
        <v>163</v>
      </c>
      <c r="FG4" s="41" t="s">
        <v>163</v>
      </c>
      <c r="FH4" s="41" t="s">
        <v>163</v>
      </c>
      <c r="FI4" s="41" t="s">
        <v>163</v>
      </c>
      <c r="FJ4" s="41" t="s">
        <v>163</v>
      </c>
      <c r="FK4" s="41" t="s">
        <v>163</v>
      </c>
      <c r="FL4" s="41" t="s">
        <v>163</v>
      </c>
      <c r="FM4" s="64" t="s">
        <v>163</v>
      </c>
      <c r="FN4" s="41" t="s">
        <v>163</v>
      </c>
      <c r="FO4" s="41" t="s">
        <v>163</v>
      </c>
      <c r="FP4" s="41" t="s">
        <v>163</v>
      </c>
      <c r="FQ4" s="41" t="s">
        <v>163</v>
      </c>
      <c r="FR4" s="41" t="s">
        <v>163</v>
      </c>
      <c r="FS4" s="41" t="s">
        <v>163</v>
      </c>
      <c r="FT4" s="41" t="s">
        <v>163</v>
      </c>
      <c r="FU4" s="41" t="s">
        <v>163</v>
      </c>
      <c r="FV4" s="3" t="s">
        <v>415</v>
      </c>
      <c r="FW4" s="3" t="s">
        <v>415</v>
      </c>
      <c r="FX4" s="41" t="s">
        <v>163</v>
      </c>
      <c r="FY4" s="41" t="s">
        <v>163</v>
      </c>
      <c r="FZ4" s="3" t="s">
        <v>415</v>
      </c>
      <c r="GA4" s="3" t="s">
        <v>415</v>
      </c>
      <c r="GB4" s="64" t="s">
        <v>163</v>
      </c>
      <c r="GC4" s="41" t="s">
        <v>163</v>
      </c>
      <c r="GD4" s="64" t="s">
        <v>163</v>
      </c>
      <c r="GE4" s="41" t="s">
        <v>163</v>
      </c>
      <c r="GF4" s="41" t="s">
        <v>163</v>
      </c>
      <c r="GG4" s="41" t="s">
        <v>163</v>
      </c>
      <c r="GH4" s="41" t="s">
        <v>163</v>
      </c>
      <c r="GI4" s="41" t="s">
        <v>163</v>
      </c>
      <c r="GJ4" s="41" t="s">
        <v>163</v>
      </c>
      <c r="GK4" s="64" t="s">
        <v>163</v>
      </c>
      <c r="GL4" s="41" t="s">
        <v>163</v>
      </c>
      <c r="GM4" s="41" t="s">
        <v>163</v>
      </c>
      <c r="GN4" s="41" t="s">
        <v>163</v>
      </c>
      <c r="GO4" s="41" t="s">
        <v>163</v>
      </c>
      <c r="GP4" s="41" t="s">
        <v>163</v>
      </c>
      <c r="GQ4" s="41" t="s">
        <v>163</v>
      </c>
      <c r="GR4" s="41" t="s">
        <v>163</v>
      </c>
      <c r="GS4" s="41" t="s">
        <v>163</v>
      </c>
      <c r="GT4" s="41" t="s">
        <v>163</v>
      </c>
      <c r="GU4" s="41" t="s">
        <v>163</v>
      </c>
      <c r="GV4" s="3" t="s">
        <v>414</v>
      </c>
      <c r="GW4" s="3" t="s">
        <v>414</v>
      </c>
      <c r="GX4" s="41" t="s">
        <v>163</v>
      </c>
      <c r="GY4" s="41" t="s">
        <v>163</v>
      </c>
      <c r="GZ4" s="3" t="s">
        <v>414</v>
      </c>
      <c r="HA4" s="3" t="s">
        <v>414</v>
      </c>
      <c r="HB4" s="41" t="s">
        <v>163</v>
      </c>
      <c r="HC4" s="3" t="s">
        <v>414</v>
      </c>
      <c r="HD4" s="3" t="s">
        <v>414</v>
      </c>
      <c r="HE4" s="41" t="s">
        <v>163</v>
      </c>
      <c r="HF4" s="41" t="s">
        <v>163</v>
      </c>
      <c r="HG4" s="41" t="s">
        <v>163</v>
      </c>
      <c r="HH4" s="41" t="s">
        <v>163</v>
      </c>
      <c r="HI4" s="41" t="s">
        <v>163</v>
      </c>
      <c r="HJ4" s="41" t="s">
        <v>163</v>
      </c>
      <c r="HK4" s="41" t="s">
        <v>163</v>
      </c>
      <c r="HL4" s="41" t="s">
        <v>163</v>
      </c>
      <c r="HM4" s="41" t="s">
        <v>163</v>
      </c>
      <c r="HN4" s="41" t="s">
        <v>163</v>
      </c>
      <c r="HO4" s="41" t="s">
        <v>163</v>
      </c>
      <c r="HP4" s="41" t="s">
        <v>163</v>
      </c>
      <c r="HQ4" s="41" t="s">
        <v>163</v>
      </c>
      <c r="HR4" s="41" t="s">
        <v>163</v>
      </c>
      <c r="HS4" s="41" t="s">
        <v>163</v>
      </c>
      <c r="HT4" s="41" t="s">
        <v>163</v>
      </c>
      <c r="HU4" s="41" t="s">
        <v>163</v>
      </c>
      <c r="HV4" s="3" t="s">
        <v>414</v>
      </c>
      <c r="HW4" s="3" t="s">
        <v>414</v>
      </c>
      <c r="HX4" s="3" t="s">
        <v>414</v>
      </c>
      <c r="HY4" s="41" t="s">
        <v>163</v>
      </c>
      <c r="HZ4" s="41" t="s">
        <v>163</v>
      </c>
      <c r="IA4" s="41" t="s">
        <v>163</v>
      </c>
      <c r="IB4" s="41" t="s">
        <v>163</v>
      </c>
      <c r="IC4" s="41" t="s">
        <v>163</v>
      </c>
      <c r="ID4" s="41" t="s">
        <v>163</v>
      </c>
      <c r="IE4" s="41" t="s">
        <v>163</v>
      </c>
      <c r="IF4" s="41" t="s">
        <v>163</v>
      </c>
      <c r="IG4" s="41" t="s">
        <v>163</v>
      </c>
      <c r="IH4" s="41" t="s">
        <v>163</v>
      </c>
      <c r="II4" s="41" t="s">
        <v>163</v>
      </c>
      <c r="IJ4" s="41" t="s">
        <v>163</v>
      </c>
      <c r="IK4" s="41" t="s">
        <v>163</v>
      </c>
      <c r="IL4" s="41" t="s">
        <v>163</v>
      </c>
      <c r="IM4" s="41" t="s">
        <v>163</v>
      </c>
      <c r="IN4" s="41" t="s">
        <v>163</v>
      </c>
      <c r="IO4" s="41"/>
      <c r="IP4" s="41" t="s">
        <v>163</v>
      </c>
      <c r="IQ4" s="41" t="s">
        <v>163</v>
      </c>
      <c r="IR4" s="41" t="s">
        <v>163</v>
      </c>
      <c r="IS4" s="41" t="s">
        <v>163</v>
      </c>
      <c r="IT4" s="41" t="s">
        <v>163</v>
      </c>
      <c r="IU4" s="41" t="s">
        <v>163</v>
      </c>
      <c r="IV4" s="41" t="s">
        <v>163</v>
      </c>
      <c r="IW4" s="41" t="s">
        <v>163</v>
      </c>
      <c r="IX4" s="41" t="s">
        <v>163</v>
      </c>
      <c r="IY4" s="41" t="s">
        <v>163</v>
      </c>
      <c r="IZ4" s="41" t="s">
        <v>163</v>
      </c>
      <c r="JA4" s="3" t="s">
        <v>414</v>
      </c>
      <c r="JB4" s="3" t="s">
        <v>414</v>
      </c>
      <c r="JC4" s="41"/>
      <c r="JD4" t="s">
        <v>163</v>
      </c>
    </row>
    <row r="5" spans="1:265" x14ac:dyDescent="0.25">
      <c r="A5" s="15">
        <v>2021</v>
      </c>
      <c r="B5" t="s">
        <v>163</v>
      </c>
      <c r="C5" s="337" t="s">
        <v>392</v>
      </c>
      <c r="D5" s="50" t="s">
        <v>366</v>
      </c>
      <c r="E5" s="50" t="s">
        <v>341</v>
      </c>
      <c r="F5" s="50" t="s">
        <v>318</v>
      </c>
      <c r="G5" s="50" t="s">
        <v>290</v>
      </c>
      <c r="H5" s="50" t="s">
        <v>266</v>
      </c>
      <c r="I5" s="50" t="s">
        <v>246</v>
      </c>
      <c r="J5" s="50" t="s">
        <v>224</v>
      </c>
      <c r="K5" s="50" t="s">
        <v>203</v>
      </c>
      <c r="L5" s="50" t="s">
        <v>186</v>
      </c>
      <c r="M5" s="51" t="s">
        <v>178</v>
      </c>
      <c r="AG5" s="72"/>
      <c r="DY5" s="327"/>
      <c r="ED5" s="322" t="s">
        <v>419</v>
      </c>
      <c r="EE5" s="73"/>
      <c r="EF5" s="73"/>
      <c r="EG5" s="73"/>
      <c r="ER5" s="327"/>
      <c r="ES5" s="327"/>
      <c r="ET5" s="327"/>
      <c r="EU5" s="321"/>
      <c r="EV5" s="73"/>
      <c r="EW5" s="73"/>
      <c r="EX5" s="73"/>
      <c r="EY5" s="73"/>
      <c r="EZ5" s="73"/>
      <c r="FA5" s="73"/>
      <c r="FB5" s="73"/>
      <c r="FC5" s="73"/>
      <c r="FD5" s="73"/>
      <c r="FE5" s="73"/>
      <c r="FF5" s="73"/>
      <c r="FG5" s="73"/>
      <c r="FH5" s="73"/>
      <c r="FI5" s="73"/>
      <c r="FJ5" s="73"/>
      <c r="FK5" s="73"/>
      <c r="FL5" s="73"/>
      <c r="FM5" s="73"/>
      <c r="FN5" s="73"/>
      <c r="FO5" s="73"/>
      <c r="FP5" s="73"/>
      <c r="FQ5" s="73"/>
      <c r="FR5" s="73"/>
      <c r="FS5" s="73"/>
      <c r="FT5" s="73"/>
      <c r="FU5" s="73"/>
      <c r="FV5" s="73"/>
      <c r="FW5" s="73"/>
      <c r="FX5" s="73"/>
      <c r="FY5" s="73"/>
      <c r="FZ5" s="73"/>
      <c r="GA5" s="73"/>
      <c r="GB5" s="73"/>
      <c r="GC5" s="73"/>
      <c r="GD5" s="73"/>
      <c r="GE5" s="73"/>
      <c r="GF5" s="73"/>
      <c r="GG5" s="73"/>
      <c r="GH5" s="73"/>
      <c r="GI5" s="73"/>
      <c r="GJ5" s="73"/>
      <c r="GK5" s="73"/>
      <c r="GL5" s="73"/>
      <c r="GM5" s="73"/>
      <c r="GN5" s="73"/>
      <c r="GO5" s="73"/>
      <c r="GP5" s="73"/>
      <c r="GQ5" s="73"/>
      <c r="GR5" s="73"/>
      <c r="GS5" s="73"/>
      <c r="GT5" s="73"/>
      <c r="GU5" s="73"/>
      <c r="GV5" s="73"/>
      <c r="GW5" s="73"/>
      <c r="GX5" s="73"/>
      <c r="GY5" s="73"/>
      <c r="GZ5" s="73"/>
      <c r="HA5" s="73"/>
      <c r="HB5" s="73"/>
      <c r="HC5" s="73"/>
      <c r="HD5" s="73"/>
      <c r="HE5" s="73"/>
      <c r="HF5" s="73"/>
      <c r="HG5" s="73"/>
      <c r="HH5" s="73"/>
      <c r="HI5" s="73"/>
      <c r="HJ5" s="73"/>
      <c r="HK5" s="73"/>
      <c r="HL5" s="73"/>
      <c r="HM5" s="73"/>
      <c r="HN5" s="73"/>
      <c r="HO5" s="73"/>
      <c r="HP5" s="73"/>
      <c r="HQ5" s="73"/>
      <c r="HR5" s="73"/>
      <c r="HS5" s="73"/>
      <c r="HT5" s="73"/>
      <c r="HU5" s="73"/>
      <c r="HV5" s="73"/>
      <c r="HW5" s="73"/>
      <c r="HX5" s="73"/>
      <c r="HY5" s="73"/>
      <c r="HZ5" s="73"/>
      <c r="IA5" s="73"/>
      <c r="IB5" s="73"/>
      <c r="IC5" s="73"/>
      <c r="ID5" s="73"/>
      <c r="IE5" s="73"/>
      <c r="IF5" s="73"/>
      <c r="IG5" s="73"/>
      <c r="IH5" s="73"/>
      <c r="II5" s="73"/>
      <c r="IJ5" s="73"/>
      <c r="IK5" s="73"/>
      <c r="IL5" s="73"/>
      <c r="IM5" s="73"/>
      <c r="IN5" s="73"/>
      <c r="IO5" s="73"/>
      <c r="IP5" s="73"/>
      <c r="IQ5" s="73"/>
      <c r="IR5" s="73"/>
      <c r="IS5" s="73"/>
      <c r="IT5" s="73"/>
      <c r="IU5" s="73"/>
      <c r="IV5" s="73"/>
      <c r="IW5" s="73"/>
      <c r="IX5" s="73"/>
      <c r="IY5" s="73"/>
      <c r="IZ5" s="73"/>
      <c r="JA5" s="73"/>
      <c r="JB5" s="73"/>
      <c r="JC5" s="73"/>
    </row>
    <row r="6" spans="1:265" x14ac:dyDescent="0.25">
      <c r="A6" s="15">
        <v>2020</v>
      </c>
      <c r="B6" t="s">
        <v>163</v>
      </c>
      <c r="C6" s="337" t="s">
        <v>394</v>
      </c>
      <c r="D6" s="50" t="s">
        <v>368</v>
      </c>
      <c r="E6" s="50" t="s">
        <v>343</v>
      </c>
      <c r="F6" s="50" t="s">
        <v>320</v>
      </c>
      <c r="G6" s="50" t="s">
        <v>292</v>
      </c>
      <c r="H6" s="50" t="s">
        <v>268</v>
      </c>
      <c r="I6" s="50" t="s">
        <v>247</v>
      </c>
      <c r="J6" s="50" t="s">
        <v>225</v>
      </c>
      <c r="K6" s="50" t="s">
        <v>205</v>
      </c>
      <c r="L6" s="50" t="s">
        <v>187</v>
      </c>
      <c r="M6" s="51" t="s">
        <v>179</v>
      </c>
      <c r="O6" s="477" t="s">
        <v>420</v>
      </c>
      <c r="P6" s="69" t="s">
        <v>174</v>
      </c>
      <c r="Q6" s="68" t="s">
        <v>176</v>
      </c>
      <c r="R6" s="68" t="s">
        <v>177</v>
      </c>
      <c r="S6" s="68" t="s">
        <v>178</v>
      </c>
      <c r="T6" s="68" t="s">
        <v>179</v>
      </c>
      <c r="U6" s="68" t="s">
        <v>180</v>
      </c>
      <c r="V6" s="68" t="s">
        <v>181</v>
      </c>
      <c r="W6" s="68" t="s">
        <v>182</v>
      </c>
      <c r="X6" s="68" t="s">
        <v>183</v>
      </c>
      <c r="Y6" s="68" t="s">
        <v>173</v>
      </c>
      <c r="Z6" s="68" t="s">
        <v>184</v>
      </c>
      <c r="AA6" s="68" t="s">
        <v>185</v>
      </c>
      <c r="AB6" s="68" t="s">
        <v>186</v>
      </c>
      <c r="AC6" s="68" t="s">
        <v>187</v>
      </c>
      <c r="AD6" s="68" t="s">
        <v>188</v>
      </c>
      <c r="AE6" s="68" t="s">
        <v>189</v>
      </c>
      <c r="AF6" s="68" t="s">
        <v>190</v>
      </c>
      <c r="AG6" s="184" t="s">
        <v>191</v>
      </c>
      <c r="AH6" s="68" t="s">
        <v>192</v>
      </c>
      <c r="AI6" s="68" t="s">
        <v>193</v>
      </c>
      <c r="AJ6" s="68" t="s">
        <v>194</v>
      </c>
      <c r="AK6" s="68" t="s">
        <v>195</v>
      </c>
      <c r="AL6" s="68" t="s">
        <v>196</v>
      </c>
      <c r="AM6" s="68" t="s">
        <v>197</v>
      </c>
      <c r="AN6" s="68" t="s">
        <v>198</v>
      </c>
      <c r="AO6" s="68" t="s">
        <v>172</v>
      </c>
      <c r="AP6" s="68" t="s">
        <v>199</v>
      </c>
      <c r="AQ6" s="68" t="s">
        <v>200</v>
      </c>
      <c r="AR6" s="68" t="s">
        <v>201</v>
      </c>
      <c r="AS6" s="68" t="s">
        <v>202</v>
      </c>
      <c r="AT6" s="68" t="s">
        <v>203</v>
      </c>
      <c r="AU6" s="68" t="s">
        <v>204</v>
      </c>
      <c r="AV6" s="68" t="s">
        <v>205</v>
      </c>
      <c r="AW6" s="68" t="s">
        <v>206</v>
      </c>
      <c r="AX6" s="68" t="s">
        <v>207</v>
      </c>
      <c r="AY6" s="68" t="s">
        <v>208</v>
      </c>
      <c r="AZ6" s="68" t="s">
        <v>209</v>
      </c>
      <c r="BA6" s="68" t="s">
        <v>210</v>
      </c>
      <c r="BB6" s="68" t="s">
        <v>211</v>
      </c>
      <c r="BC6" s="68" t="s">
        <v>212</v>
      </c>
      <c r="BD6" s="68" t="s">
        <v>212</v>
      </c>
      <c r="BE6" s="68" t="s">
        <v>213</v>
      </c>
      <c r="BF6" s="68" t="s">
        <v>214</v>
      </c>
      <c r="BG6" s="68" t="s">
        <v>215</v>
      </c>
      <c r="BH6" s="68" t="s">
        <v>216</v>
      </c>
      <c r="BI6" s="68" t="s">
        <v>217</v>
      </c>
      <c r="BJ6" s="68" t="s">
        <v>218</v>
      </c>
      <c r="BK6" s="68" t="s">
        <v>219</v>
      </c>
      <c r="BL6" s="68" t="s">
        <v>171</v>
      </c>
      <c r="BM6" s="68" t="s">
        <v>220</v>
      </c>
      <c r="BN6" s="68" t="s">
        <v>221</v>
      </c>
      <c r="BO6" s="68" t="s">
        <v>222</v>
      </c>
      <c r="BP6" s="68" t="s">
        <v>223</v>
      </c>
      <c r="BQ6" s="68" t="s">
        <v>224</v>
      </c>
      <c r="BR6" s="68" t="s">
        <v>225</v>
      </c>
      <c r="BS6" s="68" t="s">
        <v>226</v>
      </c>
      <c r="BT6" s="68" t="s">
        <v>227</v>
      </c>
      <c r="BU6" s="68" t="s">
        <v>228</v>
      </c>
      <c r="BV6" s="68" t="s">
        <v>229</v>
      </c>
      <c r="BW6" s="68" t="s">
        <v>230</v>
      </c>
      <c r="BX6" s="68" t="s">
        <v>231</v>
      </c>
      <c r="BY6" s="68" t="s">
        <v>232</v>
      </c>
      <c r="BZ6" s="68" t="s">
        <v>233</v>
      </c>
      <c r="CA6" s="68" t="s">
        <v>234</v>
      </c>
      <c r="CB6" s="68" t="s">
        <v>235</v>
      </c>
      <c r="CC6" s="68" t="s">
        <v>236</v>
      </c>
      <c r="CD6" s="68" t="s">
        <v>237</v>
      </c>
      <c r="CE6" s="68" t="s">
        <v>238</v>
      </c>
      <c r="CF6" s="68" t="s">
        <v>239</v>
      </c>
      <c r="CG6" s="68" t="s">
        <v>240</v>
      </c>
      <c r="CH6" s="68" t="s">
        <v>241</v>
      </c>
      <c r="CI6" s="68" t="s">
        <v>170</v>
      </c>
      <c r="CJ6" s="68" t="s">
        <v>242</v>
      </c>
      <c r="CK6" s="68" t="s">
        <v>243</v>
      </c>
      <c r="CL6" s="68" t="s">
        <v>244</v>
      </c>
      <c r="CM6" s="68" t="s">
        <v>245</v>
      </c>
      <c r="CN6" s="68" t="s">
        <v>246</v>
      </c>
      <c r="CO6" s="68" t="s">
        <v>247</v>
      </c>
      <c r="CP6" s="183" t="s">
        <v>248</v>
      </c>
      <c r="CQ6" s="68" t="s">
        <v>249</v>
      </c>
      <c r="CR6" s="68" t="s">
        <v>250</v>
      </c>
      <c r="CS6" s="68" t="s">
        <v>251</v>
      </c>
      <c r="CT6" s="68" t="s">
        <v>252</v>
      </c>
      <c r="CU6" s="68" t="s">
        <v>253</v>
      </c>
      <c r="CV6" s="68" t="s">
        <v>254</v>
      </c>
      <c r="CW6" s="68" t="s">
        <v>255</v>
      </c>
      <c r="CX6" s="68" t="s">
        <v>256</v>
      </c>
      <c r="CY6" s="68" t="s">
        <v>257</v>
      </c>
      <c r="CZ6" s="68" t="s">
        <v>258</v>
      </c>
      <c r="DA6" s="68" t="s">
        <v>259</v>
      </c>
      <c r="DB6" s="68" t="s">
        <v>260</v>
      </c>
      <c r="DC6" s="68" t="s">
        <v>169</v>
      </c>
      <c r="DD6" s="68" t="s">
        <v>261</v>
      </c>
      <c r="DE6" s="68" t="s">
        <v>262</v>
      </c>
      <c r="DF6" s="68" t="s">
        <v>263</v>
      </c>
      <c r="DG6" s="68" t="s">
        <v>264</v>
      </c>
      <c r="DH6" s="68" t="s">
        <v>265</v>
      </c>
      <c r="DI6" s="68" t="s">
        <v>266</v>
      </c>
      <c r="DJ6" s="68" t="s">
        <v>267</v>
      </c>
      <c r="DK6" s="68" t="s">
        <v>268</v>
      </c>
      <c r="DL6" s="68" t="s">
        <v>269</v>
      </c>
      <c r="DM6" s="68" t="s">
        <v>270</v>
      </c>
      <c r="DN6" s="68" t="s">
        <v>271</v>
      </c>
      <c r="DO6" s="68" t="s">
        <v>272</v>
      </c>
      <c r="DP6" s="68" t="s">
        <v>273</v>
      </c>
      <c r="DQ6" s="68" t="s">
        <v>274</v>
      </c>
      <c r="DR6" s="68" t="s">
        <v>275</v>
      </c>
      <c r="DS6" s="68" t="s">
        <v>276</v>
      </c>
      <c r="DT6" s="68" t="s">
        <v>277</v>
      </c>
      <c r="DU6" s="68" t="s">
        <v>278</v>
      </c>
      <c r="DV6" s="68" t="s">
        <v>279</v>
      </c>
      <c r="DW6" s="68" t="s">
        <v>280</v>
      </c>
      <c r="DX6" s="68" t="s">
        <v>281</v>
      </c>
      <c r="DY6" s="68" t="s">
        <v>282</v>
      </c>
      <c r="DZ6" s="68" t="s">
        <v>283</v>
      </c>
      <c r="EA6" s="68" t="s">
        <v>284</v>
      </c>
      <c r="EB6" s="68" t="s">
        <v>285</v>
      </c>
      <c r="EC6" s="68" t="s">
        <v>286</v>
      </c>
      <c r="ED6" s="68" t="s">
        <v>168</v>
      </c>
      <c r="EE6" s="68" t="s">
        <v>287</v>
      </c>
      <c r="EF6" s="68" t="s">
        <v>288</v>
      </c>
      <c r="EG6" s="68" t="s">
        <v>289</v>
      </c>
      <c r="EH6" s="68" t="s">
        <v>290</v>
      </c>
      <c r="EI6" s="68" t="s">
        <v>291</v>
      </c>
      <c r="EJ6" s="68" t="s">
        <v>292</v>
      </c>
      <c r="EK6" s="68" t="s">
        <v>293</v>
      </c>
      <c r="EL6" s="68" t="s">
        <v>294</v>
      </c>
      <c r="EM6" s="68" t="s">
        <v>295</v>
      </c>
      <c r="EN6" s="68" t="s">
        <v>296</v>
      </c>
      <c r="EO6" s="68" t="s">
        <v>297</v>
      </c>
      <c r="EP6" s="68" t="s">
        <v>298</v>
      </c>
      <c r="EQ6" s="68" t="s">
        <v>299</v>
      </c>
      <c r="ER6" s="68" t="s">
        <v>300</v>
      </c>
      <c r="ES6" s="68" t="s">
        <v>301</v>
      </c>
      <c r="ET6" s="68" t="s">
        <v>302</v>
      </c>
      <c r="EU6" s="68" t="s">
        <v>303</v>
      </c>
      <c r="EV6" s="68" t="s">
        <v>304</v>
      </c>
      <c r="EW6" s="68" t="s">
        <v>305</v>
      </c>
      <c r="EX6" s="68" t="s">
        <v>306</v>
      </c>
      <c r="EY6" s="68" t="s">
        <v>307</v>
      </c>
      <c r="EZ6" s="68" t="s">
        <v>308</v>
      </c>
      <c r="FA6" s="68" t="s">
        <v>309</v>
      </c>
      <c r="FB6" s="68" t="s">
        <v>310</v>
      </c>
      <c r="FC6" s="68" t="s">
        <v>311</v>
      </c>
      <c r="FD6" s="68" t="s">
        <v>312</v>
      </c>
      <c r="FE6" s="68" t="s">
        <v>313</v>
      </c>
      <c r="FF6" s="68" t="s">
        <v>167</v>
      </c>
      <c r="FG6" s="68" t="s">
        <v>314</v>
      </c>
      <c r="FH6" s="68" t="s">
        <v>315</v>
      </c>
      <c r="FI6" s="68" t="s">
        <v>316</v>
      </c>
      <c r="FJ6" s="68" t="s">
        <v>317</v>
      </c>
      <c r="FK6" s="68" t="s">
        <v>318</v>
      </c>
      <c r="FL6" s="68" t="s">
        <v>319</v>
      </c>
      <c r="FM6" s="68" t="s">
        <v>320</v>
      </c>
      <c r="FN6" s="68" t="s">
        <v>321</v>
      </c>
      <c r="FO6" s="68" t="s">
        <v>322</v>
      </c>
      <c r="FP6" s="68" t="s">
        <v>323</v>
      </c>
      <c r="FQ6" s="68" t="s">
        <v>324</v>
      </c>
      <c r="FR6" s="68" t="s">
        <v>325</v>
      </c>
      <c r="FS6" s="68" t="s">
        <v>326</v>
      </c>
      <c r="FT6" s="68" t="s">
        <v>327</v>
      </c>
      <c r="FU6" s="68" t="s">
        <v>328</v>
      </c>
      <c r="FV6" s="68" t="s">
        <v>329</v>
      </c>
      <c r="FW6" s="68" t="s">
        <v>330</v>
      </c>
      <c r="FX6" s="68" t="s">
        <v>331</v>
      </c>
      <c r="FY6" s="68" t="s">
        <v>332</v>
      </c>
      <c r="FZ6" s="68" t="s">
        <v>333</v>
      </c>
      <c r="GA6" s="68" t="s">
        <v>334</v>
      </c>
      <c r="GB6" s="68" t="s">
        <v>335</v>
      </c>
      <c r="GC6" s="68" t="s">
        <v>336</v>
      </c>
      <c r="GD6" s="68" t="s">
        <v>166</v>
      </c>
      <c r="GE6" s="68" t="s">
        <v>337</v>
      </c>
      <c r="GF6" s="68" t="s">
        <v>338</v>
      </c>
      <c r="GG6" s="68" t="s">
        <v>339</v>
      </c>
      <c r="GH6" s="68" t="s">
        <v>340</v>
      </c>
      <c r="GI6" s="68" t="s">
        <v>341</v>
      </c>
      <c r="GJ6" s="68" t="s">
        <v>342</v>
      </c>
      <c r="GK6" s="68" t="s">
        <v>343</v>
      </c>
      <c r="GL6" s="68" t="s">
        <v>344</v>
      </c>
      <c r="GM6" s="68" t="s">
        <v>345</v>
      </c>
      <c r="GN6" s="68" t="s">
        <v>346</v>
      </c>
      <c r="GO6" s="68" t="s">
        <v>347</v>
      </c>
      <c r="GP6" s="68" t="s">
        <v>348</v>
      </c>
      <c r="GQ6" s="68" t="s">
        <v>349</v>
      </c>
      <c r="GR6" s="68" t="s">
        <v>350</v>
      </c>
      <c r="GS6" s="68" t="s">
        <v>351</v>
      </c>
      <c r="GT6" s="68" t="s">
        <v>352</v>
      </c>
      <c r="GU6" s="68" t="s">
        <v>353</v>
      </c>
      <c r="GV6" s="68" t="s">
        <v>354</v>
      </c>
      <c r="GW6" s="68" t="s">
        <v>355</v>
      </c>
      <c r="GX6" s="68" t="s">
        <v>356</v>
      </c>
      <c r="GY6" s="68" t="s">
        <v>357</v>
      </c>
      <c r="GZ6" s="68" t="s">
        <v>358</v>
      </c>
      <c r="HA6" s="68" t="s">
        <v>359</v>
      </c>
      <c r="HB6" s="68" t="s">
        <v>360</v>
      </c>
      <c r="HC6" s="68" t="s">
        <v>165</v>
      </c>
      <c r="HD6" s="68" t="s">
        <v>361</v>
      </c>
      <c r="HE6" s="68" t="s">
        <v>362</v>
      </c>
      <c r="HF6" s="68" t="s">
        <v>363</v>
      </c>
      <c r="HG6" s="68" t="s">
        <v>364</v>
      </c>
      <c r="HH6" s="68" t="s">
        <v>365</v>
      </c>
      <c r="HI6" s="68" t="s">
        <v>366</v>
      </c>
      <c r="HJ6" s="68" t="s">
        <v>367</v>
      </c>
      <c r="HK6" s="341" t="s">
        <v>368</v>
      </c>
      <c r="HL6" s="68" t="s">
        <v>369</v>
      </c>
      <c r="HM6" s="68" t="s">
        <v>370</v>
      </c>
      <c r="HN6" s="68" t="s">
        <v>371</v>
      </c>
      <c r="HO6" s="68" t="s">
        <v>372</v>
      </c>
      <c r="HP6" s="68" t="s">
        <v>373</v>
      </c>
      <c r="HQ6" s="68" t="s">
        <v>374</v>
      </c>
      <c r="HR6" s="68" t="s">
        <v>375</v>
      </c>
      <c r="HS6" s="68" t="s">
        <v>376</v>
      </c>
      <c r="HT6" s="341" t="s">
        <v>377</v>
      </c>
      <c r="HU6" s="341" t="s">
        <v>378</v>
      </c>
      <c r="HV6" s="68" t="s">
        <v>379</v>
      </c>
      <c r="HW6" s="68" t="s">
        <v>380</v>
      </c>
      <c r="HX6" s="68" t="s">
        <v>381</v>
      </c>
      <c r="HY6" s="68" t="s">
        <v>382</v>
      </c>
      <c r="HZ6" s="183" t="s">
        <v>383</v>
      </c>
      <c r="IA6" s="68" t="s">
        <v>384</v>
      </c>
      <c r="IB6" s="68" t="s">
        <v>385</v>
      </c>
      <c r="IC6" s="68" t="s">
        <v>386</v>
      </c>
      <c r="ID6" s="187" t="s">
        <v>164</v>
      </c>
      <c r="IE6" s="187" t="s">
        <v>387</v>
      </c>
      <c r="IF6" s="68" t="s">
        <v>388</v>
      </c>
      <c r="IG6" s="68" t="s">
        <v>389</v>
      </c>
      <c r="IH6" s="68" t="s">
        <v>390</v>
      </c>
      <c r="II6" s="68" t="s">
        <v>391</v>
      </c>
      <c r="IJ6" s="68" t="s">
        <v>392</v>
      </c>
      <c r="IK6" s="68" t="s">
        <v>393</v>
      </c>
      <c r="IL6" s="68" t="s">
        <v>394</v>
      </c>
      <c r="IM6" s="68" t="s">
        <v>395</v>
      </c>
      <c r="IN6" s="68" t="s">
        <v>396</v>
      </c>
      <c r="IO6" s="68" t="s">
        <v>397</v>
      </c>
      <c r="IP6" s="187" t="s">
        <v>398</v>
      </c>
      <c r="IQ6" s="187" t="s">
        <v>399</v>
      </c>
      <c r="IR6" s="187" t="s">
        <v>400</v>
      </c>
      <c r="IS6" s="187" t="s">
        <v>401</v>
      </c>
      <c r="IT6" s="187" t="s">
        <v>402</v>
      </c>
      <c r="IU6" s="187" t="s">
        <v>403</v>
      </c>
      <c r="IV6" s="187" t="s">
        <v>404</v>
      </c>
      <c r="IW6" s="187" t="s">
        <v>405</v>
      </c>
      <c r="IX6" s="187" t="s">
        <v>406</v>
      </c>
      <c r="IY6" s="187" t="s">
        <v>407</v>
      </c>
      <c r="IZ6" s="187" t="s">
        <v>408</v>
      </c>
      <c r="JA6" s="187" t="s">
        <v>409</v>
      </c>
      <c r="JB6" s="187" t="s">
        <v>421</v>
      </c>
      <c r="JC6" s="68" t="s">
        <v>410</v>
      </c>
      <c r="JD6" s="65" t="s">
        <v>422</v>
      </c>
    </row>
    <row r="7" spans="1:265" x14ac:dyDescent="0.25">
      <c r="A7" s="15">
        <v>2019</v>
      </c>
      <c r="B7" t="s">
        <v>163</v>
      </c>
      <c r="C7" s="337" t="s">
        <v>395</v>
      </c>
      <c r="D7" s="50" t="s">
        <v>369</v>
      </c>
      <c r="E7" s="50" t="s">
        <v>344</v>
      </c>
      <c r="F7" s="50" t="s">
        <v>321</v>
      </c>
      <c r="G7" s="50" t="s">
        <v>294</v>
      </c>
      <c r="H7" s="50" t="s">
        <v>269</v>
      </c>
      <c r="I7" s="50" t="s">
        <v>248</v>
      </c>
      <c r="J7" s="50" t="s">
        <v>226</v>
      </c>
      <c r="K7" s="50" t="s">
        <v>206</v>
      </c>
      <c r="L7" s="50" t="s">
        <v>188</v>
      </c>
      <c r="M7" s="51" t="s">
        <v>180</v>
      </c>
      <c r="O7" s="478"/>
      <c r="P7" s="61" t="s">
        <v>163</v>
      </c>
      <c r="Q7" s="62" t="s">
        <v>163</v>
      </c>
      <c r="R7" s="62" t="s">
        <v>163</v>
      </c>
      <c r="S7" s="62" t="s">
        <v>163</v>
      </c>
      <c r="T7" s="62" t="s">
        <v>163</v>
      </c>
      <c r="U7" s="62" t="s">
        <v>163</v>
      </c>
      <c r="V7" s="62" t="s">
        <v>163</v>
      </c>
      <c r="W7" s="62" t="s">
        <v>163</v>
      </c>
      <c r="X7" s="62" t="s">
        <v>163</v>
      </c>
      <c r="Y7" s="62" t="s">
        <v>163</v>
      </c>
      <c r="Z7" s="62" t="s">
        <v>163</v>
      </c>
      <c r="AA7" s="62" t="s">
        <v>163</v>
      </c>
      <c r="AB7" s="62" t="s">
        <v>163</v>
      </c>
      <c r="AC7" s="62" t="s">
        <v>163</v>
      </c>
      <c r="AD7" s="62" t="s">
        <v>163</v>
      </c>
      <c r="AE7" s="62" t="s">
        <v>163</v>
      </c>
      <c r="AF7" s="62" t="s">
        <v>163</v>
      </c>
      <c r="AG7" s="20">
        <v>5000</v>
      </c>
      <c r="AH7" s="62" t="s">
        <v>163</v>
      </c>
      <c r="AI7" s="62" t="s">
        <v>163</v>
      </c>
      <c r="AJ7" s="20">
        <v>5000</v>
      </c>
      <c r="AK7" s="62" t="s">
        <v>163</v>
      </c>
      <c r="AL7" s="62" t="s">
        <v>163</v>
      </c>
      <c r="AM7" s="62" t="s">
        <v>163</v>
      </c>
      <c r="AN7" s="62" t="s">
        <v>163</v>
      </c>
      <c r="AO7" s="62" t="s">
        <v>163</v>
      </c>
      <c r="AP7" s="62" t="s">
        <v>163</v>
      </c>
      <c r="AQ7" s="62" t="s">
        <v>163</v>
      </c>
      <c r="AR7" s="62" t="s">
        <v>163</v>
      </c>
      <c r="AS7" s="62" t="s">
        <v>163</v>
      </c>
      <c r="AT7" s="20">
        <v>5000</v>
      </c>
      <c r="AU7" s="20">
        <v>5000</v>
      </c>
      <c r="AV7" s="62" t="s">
        <v>163</v>
      </c>
      <c r="AW7" s="20">
        <v>5000</v>
      </c>
      <c r="AX7" s="62" t="s">
        <v>163</v>
      </c>
      <c r="AY7" s="62" t="s">
        <v>163</v>
      </c>
      <c r="AZ7" s="62" t="s">
        <v>163</v>
      </c>
      <c r="BA7" s="62" t="s">
        <v>163</v>
      </c>
      <c r="BB7" s="62" t="s">
        <v>163</v>
      </c>
      <c r="BC7" s="20">
        <v>5000</v>
      </c>
      <c r="BD7" s="20">
        <v>5000</v>
      </c>
      <c r="BE7" s="20">
        <v>5000</v>
      </c>
      <c r="BF7" s="20">
        <v>5000</v>
      </c>
      <c r="BG7" s="20">
        <v>5000</v>
      </c>
      <c r="BH7" s="20">
        <v>5000</v>
      </c>
      <c r="BI7" s="20">
        <v>5000</v>
      </c>
      <c r="BJ7" s="20">
        <v>5000</v>
      </c>
      <c r="BK7" s="62" t="s">
        <v>163</v>
      </c>
      <c r="BL7" s="20">
        <v>5000</v>
      </c>
      <c r="BM7" s="62" t="s">
        <v>163</v>
      </c>
      <c r="BN7" s="62" t="s">
        <v>163</v>
      </c>
      <c r="BO7" s="62" t="s">
        <v>163</v>
      </c>
      <c r="BP7" s="62" t="s">
        <v>163</v>
      </c>
      <c r="BQ7" s="62" t="s">
        <v>163</v>
      </c>
      <c r="BR7" s="62" t="s">
        <v>163</v>
      </c>
      <c r="BS7" s="62" t="s">
        <v>163</v>
      </c>
      <c r="BT7" s="62" t="s">
        <v>163</v>
      </c>
      <c r="BU7" s="62" t="s">
        <v>163</v>
      </c>
      <c r="BV7" s="20">
        <v>5000</v>
      </c>
      <c r="BW7" s="20">
        <v>5000</v>
      </c>
      <c r="BX7" s="20">
        <v>5000</v>
      </c>
      <c r="BY7" s="62" t="s">
        <v>163</v>
      </c>
      <c r="BZ7" s="62" t="s">
        <v>163</v>
      </c>
      <c r="CA7" s="62" t="s">
        <v>163</v>
      </c>
      <c r="CB7" s="20">
        <v>5000</v>
      </c>
      <c r="CC7" s="20">
        <v>5000</v>
      </c>
      <c r="CD7" s="20">
        <v>5000</v>
      </c>
      <c r="CE7" s="62" t="s">
        <v>163</v>
      </c>
      <c r="CF7" s="62" t="s">
        <v>163</v>
      </c>
      <c r="CG7" s="20">
        <v>5000</v>
      </c>
      <c r="CH7" s="20">
        <v>5000</v>
      </c>
      <c r="CI7" s="62" t="s">
        <v>163</v>
      </c>
      <c r="CJ7" s="20">
        <v>5000</v>
      </c>
      <c r="CK7" s="20">
        <v>5000</v>
      </c>
      <c r="CL7" s="62" t="s">
        <v>163</v>
      </c>
      <c r="CM7" s="62" t="s">
        <v>163</v>
      </c>
      <c r="CN7" s="62" t="s">
        <v>163</v>
      </c>
      <c r="CO7" s="20">
        <v>5000</v>
      </c>
      <c r="CP7" s="62" t="s">
        <v>163</v>
      </c>
      <c r="CQ7" s="20">
        <v>5000</v>
      </c>
      <c r="CR7" s="20">
        <v>5000</v>
      </c>
      <c r="CS7" s="20">
        <v>5000</v>
      </c>
      <c r="CT7" s="20">
        <v>5000</v>
      </c>
      <c r="CU7" s="62" t="s">
        <v>163</v>
      </c>
      <c r="CV7" s="62" t="s">
        <v>163</v>
      </c>
      <c r="CW7" s="20">
        <v>5000</v>
      </c>
      <c r="CX7" s="20">
        <v>5000</v>
      </c>
      <c r="CY7" s="20">
        <v>5000</v>
      </c>
      <c r="CZ7" s="20">
        <v>5000</v>
      </c>
      <c r="DA7" s="20">
        <v>5000</v>
      </c>
      <c r="DB7" s="20">
        <v>5000</v>
      </c>
      <c r="DC7" s="20">
        <v>5000</v>
      </c>
      <c r="DD7" s="20">
        <v>5000</v>
      </c>
      <c r="DE7" s="20">
        <v>5000</v>
      </c>
      <c r="DF7" s="20">
        <v>5000</v>
      </c>
      <c r="DG7" s="20">
        <v>5000</v>
      </c>
      <c r="DH7" s="20">
        <v>5000</v>
      </c>
      <c r="DI7" s="20">
        <v>5000</v>
      </c>
      <c r="DJ7" s="20">
        <v>5000</v>
      </c>
      <c r="DK7" s="62" t="s">
        <v>163</v>
      </c>
      <c r="DL7" s="62" t="s">
        <v>163</v>
      </c>
      <c r="DM7" s="20">
        <v>5000</v>
      </c>
      <c r="DN7" s="20">
        <v>5000</v>
      </c>
      <c r="DO7" s="20">
        <v>5000</v>
      </c>
      <c r="DP7" s="62" t="s">
        <v>163</v>
      </c>
      <c r="DQ7" s="20">
        <v>5000</v>
      </c>
      <c r="DR7" s="20">
        <v>5000</v>
      </c>
      <c r="DS7" s="20">
        <v>5000</v>
      </c>
      <c r="DT7" s="20">
        <v>5000</v>
      </c>
      <c r="DU7" s="20">
        <v>5000</v>
      </c>
      <c r="DV7" s="20">
        <v>5000</v>
      </c>
      <c r="DW7" s="20">
        <v>5000</v>
      </c>
      <c r="DX7" s="20">
        <v>5000</v>
      </c>
      <c r="DY7" s="20">
        <v>7500</v>
      </c>
      <c r="DZ7" s="20">
        <v>5000</v>
      </c>
      <c r="EA7" s="20">
        <v>5000</v>
      </c>
      <c r="EB7" s="62" t="s">
        <v>163</v>
      </c>
      <c r="EC7" s="62" t="s">
        <v>163</v>
      </c>
      <c r="ED7" s="20">
        <v>7500</v>
      </c>
      <c r="EE7" s="20">
        <v>7500</v>
      </c>
      <c r="EF7" s="20">
        <v>7500</v>
      </c>
      <c r="EG7" s="20">
        <v>7500</v>
      </c>
      <c r="EH7" s="20">
        <v>5000</v>
      </c>
      <c r="EI7" s="20">
        <v>5000</v>
      </c>
      <c r="EJ7" s="20">
        <v>5000</v>
      </c>
      <c r="EK7" s="20">
        <v>5000</v>
      </c>
      <c r="EL7" s="20">
        <v>5000</v>
      </c>
      <c r="EM7" s="20">
        <v>5000</v>
      </c>
      <c r="EN7" s="20">
        <v>5000</v>
      </c>
      <c r="EO7" s="20">
        <v>5000</v>
      </c>
      <c r="EP7" s="62" t="s">
        <v>163</v>
      </c>
      <c r="EQ7" s="62" t="s">
        <v>163</v>
      </c>
      <c r="ER7" s="20">
        <v>7500</v>
      </c>
      <c r="ES7" s="20">
        <v>7500</v>
      </c>
      <c r="ET7" s="20">
        <v>7500</v>
      </c>
      <c r="EU7" s="20">
        <v>7500</v>
      </c>
      <c r="EV7" s="20">
        <v>7500</v>
      </c>
      <c r="EW7" s="20">
        <v>7500</v>
      </c>
      <c r="EX7" s="20">
        <v>7500</v>
      </c>
      <c r="EY7" s="20">
        <v>7500</v>
      </c>
      <c r="EZ7" s="20">
        <v>7500</v>
      </c>
      <c r="FA7" s="20">
        <v>7500</v>
      </c>
      <c r="FB7" s="20">
        <v>7500</v>
      </c>
      <c r="FC7" s="20">
        <v>7500</v>
      </c>
      <c r="FD7" s="62" t="s">
        <v>163</v>
      </c>
      <c r="FE7" s="62" t="s">
        <v>163</v>
      </c>
      <c r="FF7" s="62" t="s">
        <v>163</v>
      </c>
      <c r="FG7" s="20">
        <v>7500</v>
      </c>
      <c r="FH7" s="20">
        <v>7500</v>
      </c>
      <c r="FI7" s="20">
        <v>7500</v>
      </c>
      <c r="FJ7" s="20">
        <v>7500</v>
      </c>
      <c r="FK7" s="20">
        <v>7500</v>
      </c>
      <c r="FL7" s="20">
        <v>7500</v>
      </c>
      <c r="FM7" s="62" t="s">
        <v>163</v>
      </c>
      <c r="FN7" s="20">
        <v>7500</v>
      </c>
      <c r="FO7" s="20">
        <v>7500</v>
      </c>
      <c r="FP7" s="20">
        <v>7500</v>
      </c>
      <c r="FQ7" s="20">
        <v>7500</v>
      </c>
      <c r="FR7" s="20">
        <v>7500</v>
      </c>
      <c r="FS7" s="20">
        <v>7500</v>
      </c>
      <c r="FT7" s="20">
        <v>7500</v>
      </c>
      <c r="FU7" s="20">
        <v>7500</v>
      </c>
      <c r="FV7" s="20">
        <v>7500</v>
      </c>
      <c r="FW7" s="20">
        <v>7500</v>
      </c>
      <c r="FX7" s="20">
        <v>7500</v>
      </c>
      <c r="FY7" s="20">
        <v>7500</v>
      </c>
      <c r="FZ7" s="20">
        <v>7500</v>
      </c>
      <c r="GA7" s="20">
        <v>7500</v>
      </c>
      <c r="GB7" s="62" t="s">
        <v>163</v>
      </c>
      <c r="GC7" s="20">
        <v>7500</v>
      </c>
      <c r="GD7" s="62" t="s">
        <v>163</v>
      </c>
      <c r="GE7" s="20">
        <v>7500</v>
      </c>
      <c r="GF7" s="20">
        <v>7500</v>
      </c>
      <c r="GG7" s="20">
        <v>7500</v>
      </c>
      <c r="GH7" s="20">
        <v>7500</v>
      </c>
      <c r="GI7" s="20">
        <v>7500</v>
      </c>
      <c r="GJ7" s="20">
        <v>7500</v>
      </c>
      <c r="GK7" s="62" t="s">
        <v>163</v>
      </c>
      <c r="GL7" s="20">
        <v>7500</v>
      </c>
      <c r="GM7" s="20">
        <v>7500</v>
      </c>
      <c r="GN7" s="20">
        <v>7500</v>
      </c>
      <c r="GO7" s="20">
        <v>7500</v>
      </c>
      <c r="GP7" s="20">
        <v>7500</v>
      </c>
      <c r="GQ7" s="20">
        <v>7500</v>
      </c>
      <c r="GR7" s="20">
        <v>7500</v>
      </c>
      <c r="GS7" s="20">
        <v>7500</v>
      </c>
      <c r="GT7" s="20">
        <v>7500</v>
      </c>
      <c r="GU7" s="20">
        <v>7500</v>
      </c>
      <c r="GV7" s="20">
        <v>7500</v>
      </c>
      <c r="GW7" s="20">
        <v>7500</v>
      </c>
      <c r="GX7" s="20">
        <v>7500</v>
      </c>
      <c r="GY7" s="20">
        <v>7500</v>
      </c>
      <c r="GZ7" s="20">
        <v>7500</v>
      </c>
      <c r="HA7" s="20">
        <v>7500</v>
      </c>
      <c r="HB7" s="39" t="s">
        <v>163</v>
      </c>
      <c r="HC7" s="20">
        <v>7500</v>
      </c>
      <c r="HD7" s="20">
        <v>7500</v>
      </c>
      <c r="HE7" s="20">
        <v>7500</v>
      </c>
      <c r="HF7" s="20">
        <v>7500</v>
      </c>
      <c r="HG7" s="20">
        <v>7500</v>
      </c>
      <c r="HH7" s="20">
        <v>7500</v>
      </c>
      <c r="HI7" s="20">
        <v>7500</v>
      </c>
      <c r="HJ7" s="20">
        <v>7500</v>
      </c>
      <c r="HK7" s="39" t="s">
        <v>163</v>
      </c>
      <c r="HL7" s="20">
        <v>7500</v>
      </c>
      <c r="HM7" s="20">
        <v>7500</v>
      </c>
      <c r="HN7" s="20">
        <v>7500</v>
      </c>
      <c r="HO7" s="20">
        <v>7500</v>
      </c>
      <c r="HP7" s="20">
        <v>7500</v>
      </c>
      <c r="HQ7" s="20">
        <v>7500</v>
      </c>
      <c r="HR7" s="20">
        <v>7500</v>
      </c>
      <c r="HS7" s="20">
        <v>7500</v>
      </c>
      <c r="HT7" s="39" t="s">
        <v>163</v>
      </c>
      <c r="HU7" s="39" t="s">
        <v>163</v>
      </c>
      <c r="HV7" s="20">
        <v>7500</v>
      </c>
      <c r="HW7" s="20">
        <v>7500</v>
      </c>
      <c r="HX7" s="20">
        <v>7500</v>
      </c>
      <c r="HY7" s="20">
        <v>7500</v>
      </c>
      <c r="HZ7" s="20">
        <v>7500</v>
      </c>
      <c r="IA7" s="20">
        <v>7500</v>
      </c>
      <c r="IB7" s="20">
        <v>7500</v>
      </c>
      <c r="IC7" s="20">
        <v>7500</v>
      </c>
      <c r="ID7" s="39" t="s">
        <v>163</v>
      </c>
      <c r="IE7" s="39" t="s">
        <v>163</v>
      </c>
      <c r="IF7" s="20">
        <v>7500</v>
      </c>
      <c r="IG7" s="20">
        <v>7500</v>
      </c>
      <c r="IH7" s="20">
        <v>7500</v>
      </c>
      <c r="II7" s="20">
        <v>7500</v>
      </c>
      <c r="IJ7" s="20">
        <v>7500</v>
      </c>
      <c r="IK7" s="20">
        <v>7500</v>
      </c>
      <c r="IL7" s="39" t="s">
        <v>163</v>
      </c>
      <c r="IM7" s="20">
        <v>7500</v>
      </c>
      <c r="IN7" s="20">
        <v>7500</v>
      </c>
      <c r="IO7" s="39"/>
      <c r="IP7" s="39" t="s">
        <v>163</v>
      </c>
      <c r="IQ7" s="39" t="s">
        <v>163</v>
      </c>
      <c r="IR7" s="39" t="s">
        <v>163</v>
      </c>
      <c r="IS7" s="39" t="s">
        <v>163</v>
      </c>
      <c r="IT7" s="39" t="s">
        <v>163</v>
      </c>
      <c r="IU7" s="39" t="s">
        <v>163</v>
      </c>
      <c r="IV7" s="39" t="s">
        <v>163</v>
      </c>
      <c r="IW7" s="39" t="s">
        <v>163</v>
      </c>
      <c r="IX7" s="39" t="s">
        <v>163</v>
      </c>
      <c r="IY7" s="39" t="s">
        <v>163</v>
      </c>
      <c r="IZ7" s="39" t="s">
        <v>163</v>
      </c>
      <c r="JA7" s="20">
        <v>7500</v>
      </c>
      <c r="JB7" s="20">
        <v>7500</v>
      </c>
      <c r="JC7" s="39"/>
    </row>
    <row r="8" spans="1:265" ht="18.75" customHeight="1" x14ac:dyDescent="0.25">
      <c r="A8" s="15">
        <v>2018</v>
      </c>
      <c r="B8" t="s">
        <v>163</v>
      </c>
      <c r="C8" s="337" t="s">
        <v>397</v>
      </c>
      <c r="D8" s="50" t="s">
        <v>371</v>
      </c>
      <c r="E8" s="50" t="s">
        <v>346</v>
      </c>
      <c r="F8" s="50" t="s">
        <v>323</v>
      </c>
      <c r="G8" s="50" t="s">
        <v>296</v>
      </c>
      <c r="H8" s="50" t="s">
        <v>270</v>
      </c>
      <c r="I8" s="50" t="s">
        <v>249</v>
      </c>
      <c r="J8" s="50" t="s">
        <v>227</v>
      </c>
      <c r="K8" s="50" t="s">
        <v>207</v>
      </c>
      <c r="L8" s="50" t="s">
        <v>189</v>
      </c>
      <c r="M8" s="51" t="s">
        <v>181</v>
      </c>
      <c r="O8" s="479"/>
      <c r="P8" s="63" t="s">
        <v>163</v>
      </c>
      <c r="Q8" s="64" t="s">
        <v>163</v>
      </c>
      <c r="R8" s="64" t="s">
        <v>163</v>
      </c>
      <c r="S8" s="64" t="s">
        <v>163</v>
      </c>
      <c r="T8" s="64" t="s">
        <v>163</v>
      </c>
      <c r="U8" s="64" t="s">
        <v>163</v>
      </c>
      <c r="V8" s="64" t="s">
        <v>163</v>
      </c>
      <c r="W8" s="64" t="s">
        <v>163</v>
      </c>
      <c r="X8" s="64" t="s">
        <v>163</v>
      </c>
      <c r="Y8" s="64" t="s">
        <v>163</v>
      </c>
      <c r="Z8" s="64" t="s">
        <v>163</v>
      </c>
      <c r="AA8" s="64" t="s">
        <v>163</v>
      </c>
      <c r="AB8" s="64" t="s">
        <v>163</v>
      </c>
      <c r="AC8" s="64" t="s">
        <v>163</v>
      </c>
      <c r="AD8" s="64" t="s">
        <v>163</v>
      </c>
      <c r="AE8" s="64" t="s">
        <v>163</v>
      </c>
      <c r="AF8" s="64" t="s">
        <v>163</v>
      </c>
      <c r="AG8" s="64" t="s">
        <v>163</v>
      </c>
      <c r="AH8" s="64" t="s">
        <v>163</v>
      </c>
      <c r="AI8" s="64" t="s">
        <v>163</v>
      </c>
      <c r="AJ8" s="64" t="s">
        <v>163</v>
      </c>
      <c r="AK8" s="64" t="s">
        <v>163</v>
      </c>
      <c r="AL8" s="64" t="s">
        <v>163</v>
      </c>
      <c r="AM8" s="64" t="s">
        <v>163</v>
      </c>
      <c r="AN8" s="64" t="s">
        <v>163</v>
      </c>
      <c r="AO8" s="64" t="s">
        <v>163</v>
      </c>
      <c r="AP8" s="64" t="s">
        <v>163</v>
      </c>
      <c r="AQ8" s="64" t="s">
        <v>163</v>
      </c>
      <c r="AR8" s="64" t="s">
        <v>163</v>
      </c>
      <c r="AS8" s="64" t="s">
        <v>163</v>
      </c>
      <c r="AT8" s="64" t="s">
        <v>163</v>
      </c>
      <c r="AU8" s="64" t="s">
        <v>163</v>
      </c>
      <c r="AV8" s="64" t="s">
        <v>163</v>
      </c>
      <c r="AW8" s="64" t="s">
        <v>163</v>
      </c>
      <c r="AX8" s="64" t="s">
        <v>163</v>
      </c>
      <c r="AY8" s="64" t="s">
        <v>163</v>
      </c>
      <c r="AZ8" s="64" t="s">
        <v>163</v>
      </c>
      <c r="BA8" s="64" t="s">
        <v>163</v>
      </c>
      <c r="BB8" s="64" t="s">
        <v>163</v>
      </c>
      <c r="BC8" s="8">
        <v>5000</v>
      </c>
      <c r="BD8" s="8">
        <v>5000</v>
      </c>
      <c r="BE8" s="64" t="s">
        <v>163</v>
      </c>
      <c r="BF8" s="64" t="s">
        <v>163</v>
      </c>
      <c r="BG8" s="8">
        <v>5000</v>
      </c>
      <c r="BH8" s="8">
        <v>5000</v>
      </c>
      <c r="BI8" s="64" t="s">
        <v>163</v>
      </c>
      <c r="BJ8" s="64" t="s">
        <v>163</v>
      </c>
      <c r="BK8" s="64" t="s">
        <v>163</v>
      </c>
      <c r="BL8" s="64" t="s">
        <v>163</v>
      </c>
      <c r="BM8" s="64" t="s">
        <v>163</v>
      </c>
      <c r="BN8" s="64" t="s">
        <v>163</v>
      </c>
      <c r="BO8" s="64" t="s">
        <v>163</v>
      </c>
      <c r="BP8" s="64" t="s">
        <v>163</v>
      </c>
      <c r="BQ8" s="64" t="s">
        <v>163</v>
      </c>
      <c r="BR8" s="64" t="s">
        <v>163</v>
      </c>
      <c r="BS8" s="64" t="s">
        <v>163</v>
      </c>
      <c r="BT8" s="64" t="s">
        <v>163</v>
      </c>
      <c r="BU8" s="64" t="s">
        <v>163</v>
      </c>
      <c r="BV8" s="8">
        <v>5000</v>
      </c>
      <c r="BW8" s="8">
        <v>5000</v>
      </c>
      <c r="BX8" s="64" t="s">
        <v>163</v>
      </c>
      <c r="BY8" s="64" t="s">
        <v>163</v>
      </c>
      <c r="BZ8" s="64" t="s">
        <v>163</v>
      </c>
      <c r="CA8" s="64" t="s">
        <v>163</v>
      </c>
      <c r="CB8" s="64" t="s">
        <v>163</v>
      </c>
      <c r="CC8" s="64" t="s">
        <v>163</v>
      </c>
      <c r="CD8" s="64" t="s">
        <v>163</v>
      </c>
      <c r="CE8" s="64" t="s">
        <v>163</v>
      </c>
      <c r="CF8" s="64" t="s">
        <v>163</v>
      </c>
      <c r="CG8" s="64" t="s">
        <v>163</v>
      </c>
      <c r="CH8" s="64" t="s">
        <v>163</v>
      </c>
      <c r="CI8" s="64" t="s">
        <v>163</v>
      </c>
      <c r="CJ8" s="64" t="s">
        <v>163</v>
      </c>
      <c r="CK8" s="64" t="s">
        <v>163</v>
      </c>
      <c r="CL8" s="64" t="s">
        <v>163</v>
      </c>
      <c r="CM8" s="64" t="s">
        <v>163</v>
      </c>
      <c r="CN8" s="64" t="s">
        <v>163</v>
      </c>
      <c r="CO8" s="64" t="s">
        <v>163</v>
      </c>
      <c r="CP8" s="64" t="s">
        <v>163</v>
      </c>
      <c r="CQ8" s="64" t="s">
        <v>163</v>
      </c>
      <c r="CR8" s="64" t="s">
        <v>163</v>
      </c>
      <c r="CS8" s="8">
        <v>5000</v>
      </c>
      <c r="CT8" s="8">
        <v>5000</v>
      </c>
      <c r="CU8" s="64" t="s">
        <v>163</v>
      </c>
      <c r="CV8" s="64" t="s">
        <v>163</v>
      </c>
      <c r="CW8" s="64" t="s">
        <v>163</v>
      </c>
      <c r="CX8" s="64" t="s">
        <v>163</v>
      </c>
      <c r="CY8" s="64" t="s">
        <v>163</v>
      </c>
      <c r="CZ8" s="64" t="s">
        <v>163</v>
      </c>
      <c r="DA8" s="64" t="s">
        <v>163</v>
      </c>
      <c r="DB8" s="64" t="s">
        <v>163</v>
      </c>
      <c r="DC8" s="64" t="s">
        <v>163</v>
      </c>
      <c r="DD8" s="64" t="s">
        <v>163</v>
      </c>
      <c r="DE8" s="64" t="s">
        <v>163</v>
      </c>
      <c r="DF8" s="64" t="s">
        <v>163</v>
      </c>
      <c r="DG8" s="64" t="s">
        <v>163</v>
      </c>
      <c r="DH8" s="64" t="s">
        <v>163</v>
      </c>
      <c r="DI8" s="64" t="s">
        <v>163</v>
      </c>
      <c r="DJ8" s="64" t="s">
        <v>163</v>
      </c>
      <c r="DK8" s="64" t="s">
        <v>163</v>
      </c>
      <c r="DL8" s="64" t="s">
        <v>163</v>
      </c>
      <c r="DM8" s="41" t="s">
        <v>163</v>
      </c>
      <c r="DN8" s="41" t="s">
        <v>163</v>
      </c>
      <c r="DO8" s="41" t="s">
        <v>163</v>
      </c>
      <c r="DP8" s="64" t="s">
        <v>163</v>
      </c>
      <c r="DQ8" s="41" t="s">
        <v>163</v>
      </c>
      <c r="DR8" s="41" t="s">
        <v>163</v>
      </c>
      <c r="DS8" s="41" t="s">
        <v>163</v>
      </c>
      <c r="DT8" s="41" t="s">
        <v>163</v>
      </c>
      <c r="DU8" s="41" t="s">
        <v>163</v>
      </c>
      <c r="DV8" s="41" t="s">
        <v>163</v>
      </c>
      <c r="DW8" s="41" t="s">
        <v>163</v>
      </c>
      <c r="DX8" s="41" t="s">
        <v>163</v>
      </c>
      <c r="DY8" s="41" t="s">
        <v>163</v>
      </c>
      <c r="DZ8" s="8">
        <v>5000</v>
      </c>
      <c r="EA8" s="8">
        <v>5000</v>
      </c>
      <c r="EB8" s="64" t="s">
        <v>163</v>
      </c>
      <c r="EC8" s="64" t="s">
        <v>163</v>
      </c>
      <c r="ED8" s="41" t="s">
        <v>163</v>
      </c>
      <c r="EE8" s="8">
        <v>7500</v>
      </c>
      <c r="EF8" s="8">
        <v>7500</v>
      </c>
      <c r="EG8" s="41" t="s">
        <v>163</v>
      </c>
      <c r="EH8" s="41" t="s">
        <v>163</v>
      </c>
      <c r="EI8" s="41" t="s">
        <v>163</v>
      </c>
      <c r="EJ8" s="41" t="s">
        <v>163</v>
      </c>
      <c r="EK8" s="41" t="s">
        <v>163</v>
      </c>
      <c r="EL8" s="41" t="s">
        <v>163</v>
      </c>
      <c r="EM8" s="41" t="s">
        <v>163</v>
      </c>
      <c r="EN8" s="41" t="s">
        <v>163</v>
      </c>
      <c r="EO8" s="41" t="s">
        <v>163</v>
      </c>
      <c r="EP8" s="64" t="s">
        <v>163</v>
      </c>
      <c r="EQ8" s="64" t="s">
        <v>163</v>
      </c>
      <c r="ER8" s="8">
        <v>7500</v>
      </c>
      <c r="ES8" s="8">
        <v>7500</v>
      </c>
      <c r="ET8" s="41" t="s">
        <v>163</v>
      </c>
      <c r="EU8" s="8">
        <v>7500</v>
      </c>
      <c r="EV8" s="41" t="s">
        <v>163</v>
      </c>
      <c r="EW8" s="41" t="s">
        <v>163</v>
      </c>
      <c r="EX8" s="41" t="s">
        <v>163</v>
      </c>
      <c r="EY8" s="41" t="s">
        <v>163</v>
      </c>
      <c r="EZ8" s="41" t="s">
        <v>163</v>
      </c>
      <c r="FA8" s="41" t="s">
        <v>163</v>
      </c>
      <c r="FB8" s="8">
        <v>7500</v>
      </c>
      <c r="FC8" s="8">
        <v>7500</v>
      </c>
      <c r="FD8" s="64" t="s">
        <v>163</v>
      </c>
      <c r="FE8" s="64" t="s">
        <v>163</v>
      </c>
      <c r="FF8" s="64" t="s">
        <v>163</v>
      </c>
      <c r="FG8" s="41" t="s">
        <v>163</v>
      </c>
      <c r="FH8" s="41" t="s">
        <v>163</v>
      </c>
      <c r="FI8" s="41" t="s">
        <v>163</v>
      </c>
      <c r="FJ8" s="41" t="s">
        <v>163</v>
      </c>
      <c r="FK8" s="41" t="s">
        <v>163</v>
      </c>
      <c r="FL8" s="41" t="s">
        <v>163</v>
      </c>
      <c r="FM8" s="64" t="s">
        <v>163</v>
      </c>
      <c r="FN8" s="41" t="s">
        <v>163</v>
      </c>
      <c r="FO8" s="41" t="s">
        <v>163</v>
      </c>
      <c r="FP8" s="41" t="s">
        <v>163</v>
      </c>
      <c r="FQ8" s="41" t="s">
        <v>163</v>
      </c>
      <c r="FR8" s="41" t="s">
        <v>163</v>
      </c>
      <c r="FS8" s="41" t="s">
        <v>163</v>
      </c>
      <c r="FT8" s="41" t="s">
        <v>163</v>
      </c>
      <c r="FU8" s="41" t="s">
        <v>163</v>
      </c>
      <c r="FV8" s="8">
        <v>7500</v>
      </c>
      <c r="FW8" s="8">
        <v>7500</v>
      </c>
      <c r="FX8" s="41" t="s">
        <v>163</v>
      </c>
      <c r="FY8" s="41" t="s">
        <v>163</v>
      </c>
      <c r="FZ8" s="8">
        <v>7500</v>
      </c>
      <c r="GA8" s="8">
        <v>7500</v>
      </c>
      <c r="GB8" s="64" t="s">
        <v>163</v>
      </c>
      <c r="GC8" s="41" t="s">
        <v>163</v>
      </c>
      <c r="GD8" s="64" t="s">
        <v>163</v>
      </c>
      <c r="GE8" s="41" t="s">
        <v>163</v>
      </c>
      <c r="GF8" s="41" t="s">
        <v>163</v>
      </c>
      <c r="GG8" s="41" t="s">
        <v>163</v>
      </c>
      <c r="GH8" s="41" t="s">
        <v>163</v>
      </c>
      <c r="GI8" s="41" t="s">
        <v>163</v>
      </c>
      <c r="GJ8" s="41" t="s">
        <v>163</v>
      </c>
      <c r="GK8" s="64" t="s">
        <v>163</v>
      </c>
      <c r="GL8" s="41" t="s">
        <v>163</v>
      </c>
      <c r="GM8" s="41" t="s">
        <v>163</v>
      </c>
      <c r="GN8" s="41" t="s">
        <v>163</v>
      </c>
      <c r="GO8" s="41" t="s">
        <v>163</v>
      </c>
      <c r="GP8" s="41" t="s">
        <v>163</v>
      </c>
      <c r="GQ8" s="41" t="s">
        <v>163</v>
      </c>
      <c r="GR8" s="41" t="s">
        <v>163</v>
      </c>
      <c r="GS8" s="41" t="s">
        <v>163</v>
      </c>
      <c r="GT8" s="41" t="s">
        <v>163</v>
      </c>
      <c r="GU8" s="41" t="s">
        <v>163</v>
      </c>
      <c r="GV8" s="8">
        <v>7500</v>
      </c>
      <c r="GW8" s="8">
        <v>7500</v>
      </c>
      <c r="GX8" s="41" t="s">
        <v>163</v>
      </c>
      <c r="GY8" s="41" t="s">
        <v>163</v>
      </c>
      <c r="GZ8" s="8">
        <v>7500</v>
      </c>
      <c r="HA8" s="8">
        <v>7500</v>
      </c>
      <c r="HB8" s="41" t="s">
        <v>163</v>
      </c>
      <c r="HC8" s="8">
        <v>7500</v>
      </c>
      <c r="HD8" s="8">
        <v>7500</v>
      </c>
      <c r="HE8" s="41" t="s">
        <v>163</v>
      </c>
      <c r="HF8" s="41" t="s">
        <v>163</v>
      </c>
      <c r="HG8" s="41" t="s">
        <v>163</v>
      </c>
      <c r="HH8" s="41" t="s">
        <v>163</v>
      </c>
      <c r="HI8" s="41" t="s">
        <v>163</v>
      </c>
      <c r="HJ8" s="41" t="s">
        <v>163</v>
      </c>
      <c r="HK8" s="41" t="s">
        <v>163</v>
      </c>
      <c r="HL8" s="41" t="s">
        <v>163</v>
      </c>
      <c r="HM8" s="41" t="s">
        <v>163</v>
      </c>
      <c r="HN8" s="41" t="s">
        <v>163</v>
      </c>
      <c r="HO8" s="41" t="s">
        <v>163</v>
      </c>
      <c r="HP8" s="41" t="s">
        <v>163</v>
      </c>
      <c r="HQ8" s="41" t="s">
        <v>163</v>
      </c>
      <c r="HR8" s="41" t="s">
        <v>163</v>
      </c>
      <c r="HS8" s="41" t="s">
        <v>163</v>
      </c>
      <c r="HT8" s="41" t="s">
        <v>163</v>
      </c>
      <c r="HU8" s="41" t="s">
        <v>163</v>
      </c>
      <c r="HV8" s="8">
        <v>7500</v>
      </c>
      <c r="HW8" s="8">
        <v>7500</v>
      </c>
      <c r="HX8" s="8">
        <v>7500</v>
      </c>
      <c r="HY8" s="41" t="s">
        <v>423</v>
      </c>
      <c r="HZ8" s="41" t="s">
        <v>163</v>
      </c>
      <c r="IA8" s="41" t="s">
        <v>163</v>
      </c>
      <c r="IB8" s="41" t="s">
        <v>163</v>
      </c>
      <c r="IC8" s="41" t="s">
        <v>163</v>
      </c>
      <c r="ID8" s="41" t="s">
        <v>163</v>
      </c>
      <c r="IE8" s="41" t="s">
        <v>163</v>
      </c>
      <c r="IF8" s="41" t="s">
        <v>163</v>
      </c>
      <c r="IG8" s="41" t="s">
        <v>163</v>
      </c>
      <c r="IH8" s="41" t="s">
        <v>163</v>
      </c>
      <c r="II8" s="41" t="s">
        <v>163</v>
      </c>
      <c r="IJ8" s="41" t="s">
        <v>163</v>
      </c>
      <c r="IK8" s="41" t="s">
        <v>163</v>
      </c>
      <c r="IL8" s="41" t="s">
        <v>163</v>
      </c>
      <c r="IM8" s="41" t="s">
        <v>163</v>
      </c>
      <c r="IN8" s="41" t="s">
        <v>163</v>
      </c>
      <c r="IO8" s="41"/>
      <c r="IP8" s="41" t="s">
        <v>163</v>
      </c>
      <c r="IQ8" s="41" t="s">
        <v>163</v>
      </c>
      <c r="IR8" s="41" t="s">
        <v>163</v>
      </c>
      <c r="IS8" s="41" t="s">
        <v>163</v>
      </c>
      <c r="IT8" s="41" t="s">
        <v>163</v>
      </c>
      <c r="IU8" s="41" t="s">
        <v>163</v>
      </c>
      <c r="IV8" s="41" t="s">
        <v>163</v>
      </c>
      <c r="IW8" s="41" t="s">
        <v>163</v>
      </c>
      <c r="IX8" s="41" t="s">
        <v>163</v>
      </c>
      <c r="IY8" s="41" t="s">
        <v>163</v>
      </c>
      <c r="IZ8" s="41" t="s">
        <v>163</v>
      </c>
      <c r="JA8" s="8">
        <v>7500</v>
      </c>
      <c r="JB8" s="8">
        <v>7500</v>
      </c>
      <c r="JC8" s="41"/>
    </row>
    <row r="9" spans="1:265" x14ac:dyDescent="0.25">
      <c r="A9" s="15">
        <v>2017</v>
      </c>
      <c r="B9" t="s">
        <v>163</v>
      </c>
      <c r="C9" s="337" t="s">
        <v>398</v>
      </c>
      <c r="D9" s="50" t="s">
        <v>373</v>
      </c>
      <c r="E9" s="50" t="s">
        <v>348</v>
      </c>
      <c r="F9" s="50" t="s">
        <v>324</v>
      </c>
      <c r="G9" s="50" t="s">
        <v>298</v>
      </c>
      <c r="H9" s="50" t="s">
        <v>271</v>
      </c>
      <c r="I9" s="50" t="s">
        <v>251</v>
      </c>
      <c r="J9" s="50" t="s">
        <v>228</v>
      </c>
      <c r="K9" s="50" t="s">
        <v>209</v>
      </c>
      <c r="L9" s="50" t="s">
        <v>190</v>
      </c>
      <c r="M9" s="51" t="s">
        <v>182</v>
      </c>
      <c r="AG9" s="72"/>
    </row>
    <row r="10" spans="1:265" x14ac:dyDescent="0.25">
      <c r="A10" s="15">
        <v>2016</v>
      </c>
      <c r="B10" t="s">
        <v>163</v>
      </c>
      <c r="C10" s="337" t="s">
        <v>399</v>
      </c>
      <c r="D10" s="50" t="s">
        <v>374</v>
      </c>
      <c r="E10" s="50" t="s">
        <v>349</v>
      </c>
      <c r="F10" s="50" t="s">
        <v>326</v>
      </c>
      <c r="G10" s="50" t="s">
        <v>300</v>
      </c>
      <c r="H10" s="50" t="s">
        <v>273</v>
      </c>
      <c r="I10" s="50" t="s">
        <v>253</v>
      </c>
      <c r="J10" s="50" t="s">
        <v>229</v>
      </c>
      <c r="K10" s="50" t="s">
        <v>210</v>
      </c>
      <c r="L10" s="50" t="s">
        <v>191</v>
      </c>
      <c r="M10" s="51" t="s">
        <v>183</v>
      </c>
      <c r="O10" s="477" t="s">
        <v>424</v>
      </c>
      <c r="P10" s="69" t="s">
        <v>174</v>
      </c>
      <c r="Q10" s="68" t="s">
        <v>176</v>
      </c>
      <c r="R10" s="68" t="s">
        <v>177</v>
      </c>
      <c r="S10" s="68" t="s">
        <v>178</v>
      </c>
      <c r="T10" s="68" t="s">
        <v>179</v>
      </c>
      <c r="U10" s="68" t="s">
        <v>180</v>
      </c>
      <c r="V10" s="68" t="s">
        <v>181</v>
      </c>
      <c r="W10" s="68" t="s">
        <v>182</v>
      </c>
      <c r="X10" s="68" t="s">
        <v>183</v>
      </c>
      <c r="Y10" s="68" t="s">
        <v>173</v>
      </c>
      <c r="Z10" s="68" t="s">
        <v>184</v>
      </c>
      <c r="AA10" s="68" t="s">
        <v>185</v>
      </c>
      <c r="AB10" s="68" t="s">
        <v>186</v>
      </c>
      <c r="AC10" s="68" t="s">
        <v>187</v>
      </c>
      <c r="AD10" s="68" t="s">
        <v>188</v>
      </c>
      <c r="AE10" s="68" t="s">
        <v>189</v>
      </c>
      <c r="AF10" s="68" t="s">
        <v>190</v>
      </c>
      <c r="AG10" s="184" t="s">
        <v>191</v>
      </c>
      <c r="AH10" s="68" t="s">
        <v>192</v>
      </c>
      <c r="AI10" s="68" t="s">
        <v>193</v>
      </c>
      <c r="AJ10" s="68" t="s">
        <v>194</v>
      </c>
      <c r="AK10" s="68" t="s">
        <v>195</v>
      </c>
      <c r="AL10" s="68" t="s">
        <v>196</v>
      </c>
      <c r="AM10" s="68" t="s">
        <v>197</v>
      </c>
      <c r="AN10" s="68" t="s">
        <v>198</v>
      </c>
      <c r="AO10" s="68" t="s">
        <v>172</v>
      </c>
      <c r="AP10" s="68" t="s">
        <v>199</v>
      </c>
      <c r="AQ10" s="68" t="s">
        <v>200</v>
      </c>
      <c r="AR10" s="68" t="s">
        <v>201</v>
      </c>
      <c r="AS10" s="68" t="s">
        <v>202</v>
      </c>
      <c r="AT10" s="68" t="s">
        <v>203</v>
      </c>
      <c r="AU10" s="68" t="s">
        <v>204</v>
      </c>
      <c r="AV10" s="68" t="s">
        <v>205</v>
      </c>
      <c r="AW10" s="68" t="s">
        <v>206</v>
      </c>
      <c r="AX10" s="68" t="s">
        <v>207</v>
      </c>
      <c r="AY10" s="68" t="s">
        <v>208</v>
      </c>
      <c r="AZ10" s="68" t="s">
        <v>209</v>
      </c>
      <c r="BA10" s="68" t="s">
        <v>210</v>
      </c>
      <c r="BB10" s="68" t="s">
        <v>211</v>
      </c>
      <c r="BC10" s="68" t="s">
        <v>212</v>
      </c>
      <c r="BD10" s="68" t="s">
        <v>212</v>
      </c>
      <c r="BE10" s="68" t="s">
        <v>213</v>
      </c>
      <c r="BF10" s="68" t="s">
        <v>214</v>
      </c>
      <c r="BG10" s="68" t="s">
        <v>215</v>
      </c>
      <c r="BH10" s="68" t="s">
        <v>216</v>
      </c>
      <c r="BI10" s="68" t="s">
        <v>217</v>
      </c>
      <c r="BJ10" s="68" t="s">
        <v>218</v>
      </c>
      <c r="BK10" s="68" t="s">
        <v>219</v>
      </c>
      <c r="BL10" s="68" t="s">
        <v>171</v>
      </c>
      <c r="BM10" s="68" t="s">
        <v>220</v>
      </c>
      <c r="BN10" s="68" t="s">
        <v>221</v>
      </c>
      <c r="BO10" s="68" t="s">
        <v>222</v>
      </c>
      <c r="BP10" s="68" t="s">
        <v>223</v>
      </c>
      <c r="BQ10" s="68" t="s">
        <v>224</v>
      </c>
      <c r="BR10" s="68" t="s">
        <v>225</v>
      </c>
      <c r="BS10" s="68" t="s">
        <v>226</v>
      </c>
      <c r="BT10" s="68" t="s">
        <v>227</v>
      </c>
      <c r="BU10" s="68" t="s">
        <v>228</v>
      </c>
      <c r="BV10" s="68" t="s">
        <v>229</v>
      </c>
      <c r="BW10" s="68" t="s">
        <v>230</v>
      </c>
      <c r="BX10" s="68" t="s">
        <v>231</v>
      </c>
      <c r="BY10" s="68" t="s">
        <v>232</v>
      </c>
      <c r="BZ10" s="68" t="s">
        <v>233</v>
      </c>
      <c r="CA10" s="68" t="s">
        <v>234</v>
      </c>
      <c r="CB10" s="68" t="s">
        <v>235</v>
      </c>
      <c r="CC10" s="68" t="s">
        <v>236</v>
      </c>
      <c r="CD10" s="68" t="s">
        <v>237</v>
      </c>
      <c r="CE10" s="68" t="s">
        <v>238</v>
      </c>
      <c r="CF10" s="68" t="s">
        <v>239</v>
      </c>
      <c r="CG10" s="68" t="s">
        <v>240</v>
      </c>
      <c r="CH10" s="68" t="s">
        <v>241</v>
      </c>
      <c r="CI10" s="68" t="s">
        <v>170</v>
      </c>
      <c r="CJ10" s="68" t="s">
        <v>242</v>
      </c>
      <c r="CK10" s="68" t="s">
        <v>243</v>
      </c>
      <c r="CL10" s="68" t="s">
        <v>244</v>
      </c>
      <c r="CM10" s="68" t="s">
        <v>245</v>
      </c>
      <c r="CN10" s="68" t="s">
        <v>246</v>
      </c>
      <c r="CO10" s="68" t="s">
        <v>247</v>
      </c>
      <c r="CP10" s="183" t="s">
        <v>248</v>
      </c>
      <c r="CQ10" s="68" t="s">
        <v>249</v>
      </c>
      <c r="CR10" s="68" t="s">
        <v>250</v>
      </c>
      <c r="CS10" s="68" t="s">
        <v>251</v>
      </c>
      <c r="CT10" s="68" t="s">
        <v>252</v>
      </c>
      <c r="CU10" s="68" t="s">
        <v>253</v>
      </c>
      <c r="CV10" s="68" t="s">
        <v>254</v>
      </c>
      <c r="CW10" s="68" t="s">
        <v>255</v>
      </c>
      <c r="CX10" s="68" t="s">
        <v>256</v>
      </c>
      <c r="CY10" s="68" t="s">
        <v>257</v>
      </c>
      <c r="CZ10" s="68" t="s">
        <v>258</v>
      </c>
      <c r="DA10" s="68" t="s">
        <v>259</v>
      </c>
      <c r="DB10" s="68" t="s">
        <v>260</v>
      </c>
      <c r="DC10" s="68" t="s">
        <v>169</v>
      </c>
      <c r="DD10" s="68" t="s">
        <v>261</v>
      </c>
      <c r="DE10" s="68" t="s">
        <v>262</v>
      </c>
      <c r="DF10" s="68" t="s">
        <v>263</v>
      </c>
      <c r="DG10" s="68" t="s">
        <v>264</v>
      </c>
      <c r="DH10" s="68" t="s">
        <v>265</v>
      </c>
      <c r="DI10" s="68" t="s">
        <v>266</v>
      </c>
      <c r="DJ10" s="68" t="s">
        <v>267</v>
      </c>
      <c r="DK10" s="68" t="s">
        <v>268</v>
      </c>
      <c r="DL10" s="68" t="s">
        <v>269</v>
      </c>
      <c r="DM10" s="68" t="s">
        <v>270</v>
      </c>
      <c r="DN10" s="68" t="s">
        <v>271</v>
      </c>
      <c r="DO10" s="68" t="s">
        <v>272</v>
      </c>
      <c r="DP10" s="68" t="s">
        <v>273</v>
      </c>
      <c r="DQ10" s="68" t="s">
        <v>274</v>
      </c>
      <c r="DR10" s="68" t="s">
        <v>275</v>
      </c>
      <c r="DS10" s="68" t="s">
        <v>276</v>
      </c>
      <c r="DT10" s="68" t="s">
        <v>277</v>
      </c>
      <c r="DU10" s="68" t="s">
        <v>278</v>
      </c>
      <c r="DV10" s="68" t="s">
        <v>279</v>
      </c>
      <c r="DW10" s="68" t="s">
        <v>280</v>
      </c>
      <c r="DX10" s="68" t="s">
        <v>281</v>
      </c>
      <c r="DY10" s="68" t="s">
        <v>282</v>
      </c>
      <c r="DZ10" s="68" t="s">
        <v>283</v>
      </c>
      <c r="EA10" s="68" t="s">
        <v>284</v>
      </c>
      <c r="EB10" s="68" t="s">
        <v>285</v>
      </c>
      <c r="EC10" s="68" t="s">
        <v>286</v>
      </c>
      <c r="ED10" s="68" t="s">
        <v>168</v>
      </c>
      <c r="EE10" s="68" t="s">
        <v>287</v>
      </c>
      <c r="EF10" s="68" t="s">
        <v>288</v>
      </c>
      <c r="EG10" s="68" t="s">
        <v>289</v>
      </c>
      <c r="EH10" s="68" t="s">
        <v>290</v>
      </c>
      <c r="EI10" s="68" t="s">
        <v>291</v>
      </c>
      <c r="EJ10" s="68" t="s">
        <v>292</v>
      </c>
      <c r="EK10" s="68" t="s">
        <v>293</v>
      </c>
      <c r="EL10" s="68" t="s">
        <v>294</v>
      </c>
      <c r="EM10" s="68" t="s">
        <v>295</v>
      </c>
      <c r="EN10" s="68" t="s">
        <v>296</v>
      </c>
      <c r="EO10" s="68" t="s">
        <v>297</v>
      </c>
      <c r="EP10" s="68" t="s">
        <v>298</v>
      </c>
      <c r="EQ10" s="68" t="s">
        <v>299</v>
      </c>
      <c r="ER10" s="68" t="s">
        <v>300</v>
      </c>
      <c r="ES10" s="68" t="s">
        <v>301</v>
      </c>
      <c r="ET10" s="68" t="s">
        <v>302</v>
      </c>
      <c r="EU10" s="68" t="s">
        <v>303</v>
      </c>
      <c r="EV10" s="68" t="s">
        <v>304</v>
      </c>
      <c r="EW10" s="68" t="s">
        <v>305</v>
      </c>
      <c r="EX10" s="68" t="s">
        <v>306</v>
      </c>
      <c r="EY10" s="68" t="s">
        <v>307</v>
      </c>
      <c r="EZ10" s="68" t="s">
        <v>308</v>
      </c>
      <c r="FA10" s="68" t="s">
        <v>309</v>
      </c>
      <c r="FB10" s="68" t="s">
        <v>310</v>
      </c>
      <c r="FC10" s="68" t="s">
        <v>311</v>
      </c>
      <c r="FD10" s="68" t="s">
        <v>312</v>
      </c>
      <c r="FE10" s="68" t="s">
        <v>313</v>
      </c>
      <c r="FF10" s="68" t="s">
        <v>167</v>
      </c>
      <c r="FG10" s="68" t="s">
        <v>314</v>
      </c>
      <c r="FH10" s="68" t="s">
        <v>315</v>
      </c>
      <c r="FI10" s="68" t="s">
        <v>316</v>
      </c>
      <c r="FJ10" s="68" t="s">
        <v>317</v>
      </c>
      <c r="FK10" s="68" t="s">
        <v>318</v>
      </c>
      <c r="FL10" s="68" t="s">
        <v>319</v>
      </c>
      <c r="FM10" s="68" t="s">
        <v>320</v>
      </c>
      <c r="FN10" s="68" t="s">
        <v>321</v>
      </c>
      <c r="FO10" s="68" t="s">
        <v>322</v>
      </c>
      <c r="FP10" s="68" t="s">
        <v>323</v>
      </c>
      <c r="FQ10" s="68" t="s">
        <v>324</v>
      </c>
      <c r="FR10" s="68" t="s">
        <v>325</v>
      </c>
      <c r="FS10" s="68" t="s">
        <v>326</v>
      </c>
      <c r="FT10" s="68" t="s">
        <v>327</v>
      </c>
      <c r="FU10" s="68" t="s">
        <v>328</v>
      </c>
      <c r="FV10" s="68" t="s">
        <v>329</v>
      </c>
      <c r="FW10" s="68" t="s">
        <v>330</v>
      </c>
      <c r="FX10" s="68" t="s">
        <v>331</v>
      </c>
      <c r="FY10" s="68" t="s">
        <v>332</v>
      </c>
      <c r="FZ10" s="68" t="s">
        <v>333</v>
      </c>
      <c r="GA10" s="68" t="s">
        <v>334</v>
      </c>
      <c r="GB10" s="68" t="s">
        <v>335</v>
      </c>
      <c r="GC10" s="68" t="s">
        <v>336</v>
      </c>
      <c r="GD10" s="68" t="s">
        <v>166</v>
      </c>
      <c r="GE10" s="68" t="s">
        <v>337</v>
      </c>
      <c r="GF10" s="68" t="s">
        <v>338</v>
      </c>
      <c r="GG10" s="68" t="s">
        <v>339</v>
      </c>
      <c r="GH10" s="68" t="s">
        <v>340</v>
      </c>
      <c r="GI10" s="68" t="s">
        <v>341</v>
      </c>
      <c r="GJ10" s="68" t="s">
        <v>342</v>
      </c>
      <c r="GK10" s="68" t="s">
        <v>343</v>
      </c>
      <c r="GL10" s="68" t="s">
        <v>344</v>
      </c>
      <c r="GM10" s="68" t="s">
        <v>345</v>
      </c>
      <c r="GN10" s="68" t="s">
        <v>346</v>
      </c>
      <c r="GO10" s="68" t="s">
        <v>347</v>
      </c>
      <c r="GP10" s="68" t="s">
        <v>348</v>
      </c>
      <c r="GQ10" s="68" t="s">
        <v>349</v>
      </c>
      <c r="GR10" s="68" t="s">
        <v>350</v>
      </c>
      <c r="GS10" s="68" t="s">
        <v>351</v>
      </c>
      <c r="GT10" s="68" t="s">
        <v>352</v>
      </c>
      <c r="GU10" s="68" t="s">
        <v>353</v>
      </c>
      <c r="GV10" s="68" t="s">
        <v>354</v>
      </c>
      <c r="GW10" s="68" t="s">
        <v>355</v>
      </c>
      <c r="GX10" s="68" t="s">
        <v>356</v>
      </c>
      <c r="GY10" s="68" t="s">
        <v>357</v>
      </c>
      <c r="GZ10" s="68" t="s">
        <v>358</v>
      </c>
      <c r="HA10" s="68" t="s">
        <v>359</v>
      </c>
      <c r="HB10" s="68" t="s">
        <v>360</v>
      </c>
      <c r="HC10" s="68" t="s">
        <v>165</v>
      </c>
      <c r="HD10" s="68" t="s">
        <v>361</v>
      </c>
      <c r="HE10" s="68" t="s">
        <v>362</v>
      </c>
      <c r="HF10" s="68" t="s">
        <v>363</v>
      </c>
      <c r="HG10" s="68" t="s">
        <v>364</v>
      </c>
      <c r="HH10" s="68" t="s">
        <v>365</v>
      </c>
      <c r="HI10" s="68" t="s">
        <v>366</v>
      </c>
      <c r="HJ10" s="68" t="s">
        <v>367</v>
      </c>
      <c r="HK10" s="341" t="s">
        <v>368</v>
      </c>
      <c r="HL10" s="68" t="s">
        <v>369</v>
      </c>
      <c r="HM10" s="68" t="s">
        <v>370</v>
      </c>
      <c r="HN10" s="68" t="s">
        <v>371</v>
      </c>
      <c r="HO10" s="68" t="s">
        <v>372</v>
      </c>
      <c r="HP10" s="68" t="s">
        <v>373</v>
      </c>
      <c r="HQ10" s="68" t="s">
        <v>374</v>
      </c>
      <c r="HR10" s="68" t="s">
        <v>375</v>
      </c>
      <c r="HS10" s="68" t="s">
        <v>376</v>
      </c>
      <c r="HT10" s="341" t="s">
        <v>377</v>
      </c>
      <c r="HU10" s="341" t="s">
        <v>378</v>
      </c>
      <c r="HV10" s="68" t="s">
        <v>379</v>
      </c>
      <c r="HW10" s="68" t="s">
        <v>380</v>
      </c>
      <c r="HX10" s="68" t="s">
        <v>381</v>
      </c>
      <c r="HY10" s="68" t="s">
        <v>382</v>
      </c>
      <c r="HZ10" s="183" t="s">
        <v>383</v>
      </c>
      <c r="IA10" s="68" t="s">
        <v>384</v>
      </c>
      <c r="IB10" s="68" t="s">
        <v>385</v>
      </c>
      <c r="IC10" s="68" t="s">
        <v>386</v>
      </c>
      <c r="ID10" s="187" t="s">
        <v>164</v>
      </c>
      <c r="IE10" s="187" t="s">
        <v>387</v>
      </c>
      <c r="IF10" s="68" t="s">
        <v>388</v>
      </c>
      <c r="IG10" s="68" t="s">
        <v>389</v>
      </c>
      <c r="IH10" s="68" t="s">
        <v>390</v>
      </c>
      <c r="II10" s="68" t="s">
        <v>391</v>
      </c>
      <c r="IJ10" s="68" t="s">
        <v>392</v>
      </c>
      <c r="IK10" s="68" t="s">
        <v>393</v>
      </c>
      <c r="IL10" s="68" t="s">
        <v>394</v>
      </c>
      <c r="IM10" s="68" t="s">
        <v>395</v>
      </c>
      <c r="IN10" s="68" t="s">
        <v>396</v>
      </c>
      <c r="IO10" s="68" t="s">
        <v>397</v>
      </c>
      <c r="IP10" s="187" t="s">
        <v>398</v>
      </c>
      <c r="IQ10" s="187" t="s">
        <v>399</v>
      </c>
      <c r="IR10" s="187" t="s">
        <v>400</v>
      </c>
      <c r="IS10" s="187" t="s">
        <v>401</v>
      </c>
      <c r="IT10" s="187" t="s">
        <v>402</v>
      </c>
      <c r="IU10" s="187" t="s">
        <v>403</v>
      </c>
      <c r="IV10" s="187" t="s">
        <v>404</v>
      </c>
      <c r="IW10" s="187" t="s">
        <v>405</v>
      </c>
      <c r="IX10" s="187" t="s">
        <v>406</v>
      </c>
      <c r="IY10" s="187" t="s">
        <v>407</v>
      </c>
      <c r="IZ10" s="187" t="s">
        <v>408</v>
      </c>
      <c r="JA10" s="187" t="s">
        <v>409</v>
      </c>
      <c r="JB10" s="187" t="s">
        <v>421</v>
      </c>
      <c r="JC10" s="68" t="s">
        <v>410</v>
      </c>
    </row>
    <row r="11" spans="1:265" x14ac:dyDescent="0.25">
      <c r="A11" s="15">
        <v>2015</v>
      </c>
      <c r="B11" t="s">
        <v>163</v>
      </c>
      <c r="C11" s="337" t="s">
        <v>401</v>
      </c>
      <c r="D11" s="50" t="s">
        <v>376</v>
      </c>
      <c r="E11" s="50" t="s">
        <v>351</v>
      </c>
      <c r="F11" s="50" t="s">
        <v>327</v>
      </c>
      <c r="G11" s="50" t="s">
        <v>302</v>
      </c>
      <c r="H11" s="50" t="s">
        <v>274</v>
      </c>
      <c r="I11" s="50" t="s">
        <v>254</v>
      </c>
      <c r="J11" s="50" t="s">
        <v>231</v>
      </c>
      <c r="K11" s="50" t="s">
        <v>212</v>
      </c>
      <c r="L11" s="50" t="s">
        <v>192</v>
      </c>
      <c r="M11" s="53" t="s">
        <v>163</v>
      </c>
      <c r="O11" s="478"/>
      <c r="P11" s="2" t="s">
        <v>425</v>
      </c>
      <c r="Q11" s="39" t="s">
        <v>163</v>
      </c>
      <c r="R11" s="39" t="s">
        <v>163</v>
      </c>
      <c r="S11" t="s">
        <v>426</v>
      </c>
      <c r="T11" s="39" t="s">
        <v>163</v>
      </c>
      <c r="U11" s="39" t="s">
        <v>163</v>
      </c>
      <c r="V11" s="39" t="s">
        <v>163</v>
      </c>
      <c r="W11" t="s">
        <v>427</v>
      </c>
      <c r="X11" s="39" t="s">
        <v>163</v>
      </c>
      <c r="Y11" s="39" t="s">
        <v>163</v>
      </c>
      <c r="Z11" s="39" t="s">
        <v>163</v>
      </c>
      <c r="AA11" s="39" t="s">
        <v>163</v>
      </c>
      <c r="AB11" s="39" t="s">
        <v>163</v>
      </c>
      <c r="AC11" s="39" t="s">
        <v>163</v>
      </c>
      <c r="AD11" s="39" t="s">
        <v>163</v>
      </c>
      <c r="AE11" t="s">
        <v>428</v>
      </c>
      <c r="AF11" s="39" t="s">
        <v>163</v>
      </c>
      <c r="AG11" s="39" t="s">
        <v>163</v>
      </c>
      <c r="AH11" s="39" t="s">
        <v>163</v>
      </c>
      <c r="AI11" t="s">
        <v>429</v>
      </c>
      <c r="AJ11" t="s">
        <v>425</v>
      </c>
      <c r="AK11" t="s">
        <v>430</v>
      </c>
      <c r="AL11" t="s">
        <v>430</v>
      </c>
      <c r="AM11" t="s">
        <v>430</v>
      </c>
      <c r="AN11" s="39" t="s">
        <v>163</v>
      </c>
      <c r="AO11" t="s">
        <v>427</v>
      </c>
      <c r="AP11" s="39" t="s">
        <v>163</v>
      </c>
      <c r="AQ11" s="39" t="s">
        <v>163</v>
      </c>
      <c r="AR11" t="s">
        <v>425</v>
      </c>
      <c r="AS11" s="39" t="s">
        <v>163</v>
      </c>
      <c r="AT11" t="s">
        <v>425</v>
      </c>
      <c r="AU11" s="39" t="s">
        <v>163</v>
      </c>
      <c r="AV11" s="39" t="s">
        <v>163</v>
      </c>
      <c r="AW11" t="s">
        <v>425</v>
      </c>
      <c r="AX11" s="39" t="s">
        <v>163</v>
      </c>
      <c r="AY11" s="39" t="s">
        <v>163</v>
      </c>
      <c r="AZ11" s="39" t="s">
        <v>163</v>
      </c>
      <c r="BA11" t="s">
        <v>431</v>
      </c>
      <c r="BB11" t="s">
        <v>431</v>
      </c>
      <c r="BC11" s="39" t="s">
        <v>163</v>
      </c>
      <c r="BD11" s="39" t="s">
        <v>163</v>
      </c>
      <c r="BE11" t="s">
        <v>425</v>
      </c>
      <c r="BF11" s="39" t="s">
        <v>163</v>
      </c>
      <c r="BG11" s="39" t="s">
        <v>163</v>
      </c>
      <c r="BH11" s="39" t="s">
        <v>163</v>
      </c>
      <c r="BI11" t="s">
        <v>425</v>
      </c>
      <c r="BJ11" s="39" t="s">
        <v>163</v>
      </c>
      <c r="BK11" s="39" t="s">
        <v>163</v>
      </c>
      <c r="BL11" s="39" t="s">
        <v>163</v>
      </c>
      <c r="BM11" t="s">
        <v>428</v>
      </c>
      <c r="BN11" t="s">
        <v>428</v>
      </c>
      <c r="BO11" t="s">
        <v>431</v>
      </c>
      <c r="BP11" t="s">
        <v>431</v>
      </c>
      <c r="BQ11" s="39" t="s">
        <v>163</v>
      </c>
      <c r="BR11" s="39" t="s">
        <v>163</v>
      </c>
      <c r="BS11" s="39" t="s">
        <v>163</v>
      </c>
      <c r="BT11" s="39" t="s">
        <v>163</v>
      </c>
      <c r="BU11" s="39" t="s">
        <v>163</v>
      </c>
      <c r="BV11" s="39" t="s">
        <v>163</v>
      </c>
      <c r="BW11" s="39" t="s">
        <v>163</v>
      </c>
      <c r="BX11" t="s">
        <v>432</v>
      </c>
      <c r="BY11" s="39" t="s">
        <v>163</v>
      </c>
      <c r="BZ11" t="s">
        <v>433</v>
      </c>
      <c r="CA11" s="39" t="s">
        <v>163</v>
      </c>
      <c r="CB11" s="39" t="s">
        <v>163</v>
      </c>
      <c r="CC11" s="39" t="s">
        <v>163</v>
      </c>
      <c r="CD11" s="39" t="s">
        <v>163</v>
      </c>
      <c r="CE11" t="s">
        <v>431</v>
      </c>
      <c r="CF11" s="39" t="s">
        <v>163</v>
      </c>
      <c r="CG11" t="s">
        <v>433</v>
      </c>
      <c r="CH11" s="39" t="s">
        <v>163</v>
      </c>
      <c r="CI11" s="39" t="s">
        <v>163</v>
      </c>
      <c r="CJ11" t="s">
        <v>433</v>
      </c>
      <c r="CK11" s="39" t="s">
        <v>163</v>
      </c>
      <c r="CL11" t="s">
        <v>434</v>
      </c>
      <c r="CM11" t="s">
        <v>434</v>
      </c>
      <c r="CN11" s="39" t="s">
        <v>163</v>
      </c>
      <c r="CO11" s="39" t="s">
        <v>163</v>
      </c>
      <c r="CP11" s="39" t="s">
        <v>163</v>
      </c>
      <c r="CQ11" t="s">
        <v>433</v>
      </c>
      <c r="CR11" s="39" t="s">
        <v>163</v>
      </c>
      <c r="CS11" t="s">
        <v>433</v>
      </c>
      <c r="CT11" t="s">
        <v>432</v>
      </c>
      <c r="CU11" s="39" t="s">
        <v>163</v>
      </c>
      <c r="CV11" s="39" t="s">
        <v>163</v>
      </c>
      <c r="CW11" t="s">
        <v>432</v>
      </c>
      <c r="CX11" t="s">
        <v>432</v>
      </c>
      <c r="CY11" t="s">
        <v>432</v>
      </c>
      <c r="CZ11" t="s">
        <v>432</v>
      </c>
      <c r="DA11" t="s">
        <v>433</v>
      </c>
      <c r="DB11" t="s">
        <v>432</v>
      </c>
      <c r="DC11" t="s">
        <v>433</v>
      </c>
      <c r="DD11" t="s">
        <v>431</v>
      </c>
      <c r="DE11" t="s">
        <v>433</v>
      </c>
      <c r="DF11" s="39" t="s">
        <v>163</v>
      </c>
      <c r="DG11" t="s">
        <v>433</v>
      </c>
      <c r="DH11" t="s">
        <v>434</v>
      </c>
      <c r="DI11" t="s">
        <v>433</v>
      </c>
      <c r="DJ11" s="39" t="s">
        <v>163</v>
      </c>
      <c r="DK11" s="39" t="s">
        <v>163</v>
      </c>
      <c r="DL11" s="39" t="s">
        <v>163</v>
      </c>
      <c r="DM11" t="s">
        <v>433</v>
      </c>
      <c r="DN11" t="s">
        <v>435</v>
      </c>
      <c r="DO11" t="s">
        <v>435</v>
      </c>
      <c r="DP11" s="39" t="s">
        <v>163</v>
      </c>
      <c r="DQ11" t="s">
        <v>432</v>
      </c>
      <c r="DR11" t="s">
        <v>432</v>
      </c>
      <c r="DS11" t="s">
        <v>432</v>
      </c>
      <c r="DT11" t="s">
        <v>432</v>
      </c>
      <c r="DU11" t="s">
        <v>433</v>
      </c>
      <c r="DV11" t="s">
        <v>432</v>
      </c>
      <c r="DW11" t="s">
        <v>433</v>
      </c>
      <c r="DX11" s="39" t="s">
        <v>163</v>
      </c>
      <c r="DY11" t="s">
        <v>433</v>
      </c>
      <c r="DZ11" t="s">
        <v>433</v>
      </c>
      <c r="EA11" t="s">
        <v>432</v>
      </c>
      <c r="EB11" s="39" t="s">
        <v>163</v>
      </c>
      <c r="EC11" s="39" t="s">
        <v>163</v>
      </c>
      <c r="ED11" t="s">
        <v>433</v>
      </c>
      <c r="EE11" s="39" t="s">
        <v>163</v>
      </c>
      <c r="EF11" s="39" t="s">
        <v>163</v>
      </c>
      <c r="EG11" s="39" t="s">
        <v>163</v>
      </c>
      <c r="EH11" t="s">
        <v>433</v>
      </c>
      <c r="EI11" t="s">
        <v>431</v>
      </c>
      <c r="EJ11" t="s">
        <v>433</v>
      </c>
      <c r="EK11" s="39" t="s">
        <v>163</v>
      </c>
      <c r="EL11" t="s">
        <v>433</v>
      </c>
      <c r="EM11" t="s">
        <v>428</v>
      </c>
      <c r="EN11" t="s">
        <v>435</v>
      </c>
      <c r="EO11" t="s">
        <v>435</v>
      </c>
      <c r="EP11" s="39" t="s">
        <v>163</v>
      </c>
      <c r="EQ11" s="39" t="s">
        <v>163</v>
      </c>
      <c r="ER11" t="s">
        <v>433</v>
      </c>
      <c r="ES11" s="39" t="s">
        <v>163</v>
      </c>
      <c r="ET11" t="s">
        <v>433</v>
      </c>
      <c r="EU11" s="39" t="s">
        <v>163</v>
      </c>
      <c r="EV11" t="s">
        <v>432</v>
      </c>
      <c r="EW11" t="s">
        <v>432</v>
      </c>
      <c r="EX11" t="s">
        <v>432</v>
      </c>
      <c r="EY11" t="s">
        <v>432</v>
      </c>
      <c r="EZ11" t="s">
        <v>433</v>
      </c>
      <c r="FA11" t="s">
        <v>432</v>
      </c>
      <c r="FB11" t="s">
        <v>433</v>
      </c>
      <c r="FC11" t="s">
        <v>432</v>
      </c>
      <c r="FD11" s="39" t="s">
        <v>163</v>
      </c>
      <c r="FE11" s="39" t="s">
        <v>163</v>
      </c>
      <c r="FF11" s="39" t="s">
        <v>163</v>
      </c>
      <c r="FG11" t="s">
        <v>433</v>
      </c>
      <c r="FH11" t="s">
        <v>431</v>
      </c>
      <c r="FI11" t="s">
        <v>433</v>
      </c>
      <c r="FJ11" t="s">
        <v>428</v>
      </c>
      <c r="FK11" t="s">
        <v>433</v>
      </c>
      <c r="FL11" s="39" t="s">
        <v>163</v>
      </c>
      <c r="FM11" s="39" t="s">
        <v>163</v>
      </c>
      <c r="FN11" t="s">
        <v>435</v>
      </c>
      <c r="FO11" t="s">
        <v>435</v>
      </c>
      <c r="FP11" t="s">
        <v>432</v>
      </c>
      <c r="FQ11" t="s">
        <v>432</v>
      </c>
      <c r="FR11" t="s">
        <v>432</v>
      </c>
      <c r="FS11" t="s">
        <v>432</v>
      </c>
      <c r="FT11" t="s">
        <v>433</v>
      </c>
      <c r="FU11" t="s">
        <v>432</v>
      </c>
      <c r="FV11" t="s">
        <v>433</v>
      </c>
      <c r="FW11" t="s">
        <v>432</v>
      </c>
      <c r="FX11" t="s">
        <v>433</v>
      </c>
      <c r="FY11" s="39" t="s">
        <v>163</v>
      </c>
      <c r="FZ11" t="s">
        <v>433</v>
      </c>
      <c r="GA11" s="39" t="s">
        <v>163</v>
      </c>
      <c r="GB11" s="39" t="s">
        <v>163</v>
      </c>
      <c r="GC11" t="s">
        <v>433</v>
      </c>
      <c r="GD11" s="39" t="s">
        <v>163</v>
      </c>
      <c r="GE11" t="s">
        <v>433</v>
      </c>
      <c r="GF11" t="s">
        <v>431</v>
      </c>
      <c r="GG11" t="s">
        <v>433</v>
      </c>
      <c r="GH11" t="s">
        <v>428</v>
      </c>
      <c r="GI11" t="s">
        <v>433</v>
      </c>
      <c r="GJ11" s="39" t="s">
        <v>163</v>
      </c>
      <c r="GK11" s="39" t="s">
        <v>163</v>
      </c>
      <c r="GL11" t="s">
        <v>435</v>
      </c>
      <c r="GM11" t="s">
        <v>435</v>
      </c>
      <c r="GN11" t="s">
        <v>435</v>
      </c>
      <c r="GO11" t="s">
        <v>435</v>
      </c>
      <c r="GP11" t="s">
        <v>433</v>
      </c>
      <c r="GQ11" t="s">
        <v>432</v>
      </c>
      <c r="GR11" t="s">
        <v>432</v>
      </c>
      <c r="GS11" t="s">
        <v>432</v>
      </c>
      <c r="GT11" t="s">
        <v>432</v>
      </c>
      <c r="GU11" t="s">
        <v>432</v>
      </c>
      <c r="GV11" t="s">
        <v>433</v>
      </c>
      <c r="GW11" t="s">
        <v>432</v>
      </c>
      <c r="GX11" t="s">
        <v>433</v>
      </c>
      <c r="GY11" s="39" t="s">
        <v>163</v>
      </c>
      <c r="GZ11" t="s">
        <v>433</v>
      </c>
      <c r="HA11" s="39" t="s">
        <v>163</v>
      </c>
      <c r="HB11" s="39" t="s">
        <v>163</v>
      </c>
      <c r="HC11" t="s">
        <v>433</v>
      </c>
      <c r="HD11" t="s">
        <v>432</v>
      </c>
      <c r="HE11" t="s">
        <v>433</v>
      </c>
      <c r="HF11" t="s">
        <v>431</v>
      </c>
      <c r="HG11" t="s">
        <v>428</v>
      </c>
      <c r="HH11" t="s">
        <v>428</v>
      </c>
      <c r="HI11" t="s">
        <v>433</v>
      </c>
      <c r="HJ11" s="39" t="s">
        <v>163</v>
      </c>
      <c r="HK11" s="39" t="s">
        <v>163</v>
      </c>
      <c r="HL11" t="s">
        <v>435</v>
      </c>
      <c r="HM11" t="s">
        <v>435</v>
      </c>
      <c r="HN11" t="s">
        <v>433</v>
      </c>
      <c r="HO11" t="s">
        <v>431</v>
      </c>
      <c r="HP11" t="s">
        <v>433</v>
      </c>
      <c r="HQ11" t="s">
        <v>432</v>
      </c>
      <c r="HR11" t="s">
        <v>432</v>
      </c>
      <c r="HS11" t="s">
        <v>432</v>
      </c>
      <c r="HT11" s="39" t="s">
        <v>163</v>
      </c>
      <c r="HU11" s="39" t="s">
        <v>163</v>
      </c>
      <c r="HV11" t="s">
        <v>433</v>
      </c>
      <c r="HW11" t="s">
        <v>432</v>
      </c>
      <c r="HX11" t="s">
        <v>433</v>
      </c>
      <c r="HY11" s="39" t="s">
        <v>163</v>
      </c>
      <c r="HZ11" t="s">
        <v>433</v>
      </c>
      <c r="IA11" t="s">
        <v>436</v>
      </c>
      <c r="IB11" t="s">
        <v>436</v>
      </c>
      <c r="IC11" t="s">
        <v>432</v>
      </c>
      <c r="ID11" s="39" t="s">
        <v>163</v>
      </c>
      <c r="IE11" s="39" t="s">
        <v>163</v>
      </c>
      <c r="IF11" t="s">
        <v>433</v>
      </c>
      <c r="IG11" t="s">
        <v>431</v>
      </c>
      <c r="IH11" t="s">
        <v>428</v>
      </c>
      <c r="II11" t="s">
        <v>428</v>
      </c>
      <c r="IJ11" t="s">
        <v>433</v>
      </c>
      <c r="IK11" s="39" t="s">
        <v>163</v>
      </c>
      <c r="IL11" s="39" t="s">
        <v>163</v>
      </c>
      <c r="IM11" t="s">
        <v>435</v>
      </c>
      <c r="IN11" t="s">
        <v>435</v>
      </c>
      <c r="IO11" s="39"/>
      <c r="IP11" s="39" t="s">
        <v>163</v>
      </c>
      <c r="IQ11" s="39" t="s">
        <v>163</v>
      </c>
      <c r="IR11" s="39" t="s">
        <v>163</v>
      </c>
      <c r="IS11" s="39" t="s">
        <v>163</v>
      </c>
      <c r="IT11" s="39" t="s">
        <v>163</v>
      </c>
      <c r="IU11" s="39" t="s">
        <v>163</v>
      </c>
      <c r="IV11" s="39" t="s">
        <v>163</v>
      </c>
      <c r="IW11" s="39" t="s">
        <v>163</v>
      </c>
      <c r="IX11" s="39" t="s">
        <v>163</v>
      </c>
      <c r="IY11" s="39" t="s">
        <v>163</v>
      </c>
      <c r="IZ11" s="39" t="s">
        <v>163</v>
      </c>
      <c r="JA11" t="s">
        <v>433</v>
      </c>
      <c r="JB11" s="39" t="s">
        <v>163</v>
      </c>
      <c r="JC11" s="39"/>
      <c r="JD11" t="s">
        <v>163</v>
      </c>
    </row>
    <row r="12" spans="1:265" x14ac:dyDescent="0.25">
      <c r="A12" s="15">
        <v>2014</v>
      </c>
      <c r="B12" t="s">
        <v>163</v>
      </c>
      <c r="C12" s="337" t="s">
        <v>402</v>
      </c>
      <c r="D12" s="50" t="s">
        <v>377</v>
      </c>
      <c r="E12" s="50" t="s">
        <v>352</v>
      </c>
      <c r="F12" s="50" t="s">
        <v>329</v>
      </c>
      <c r="G12" s="50" t="s">
        <v>303</v>
      </c>
      <c r="H12" s="50" t="s">
        <v>275</v>
      </c>
      <c r="I12" s="50" t="s">
        <v>255</v>
      </c>
      <c r="J12" s="50" t="s">
        <v>232</v>
      </c>
      <c r="K12" s="50" t="s">
        <v>213</v>
      </c>
      <c r="L12" s="50" t="s">
        <v>193</v>
      </c>
      <c r="M12" s="53" t="s">
        <v>163</v>
      </c>
      <c r="O12" s="478"/>
      <c r="P12" s="38" t="s">
        <v>163</v>
      </c>
      <c r="Q12" s="39" t="s">
        <v>163</v>
      </c>
      <c r="R12" s="39" t="s">
        <v>163</v>
      </c>
      <c r="S12" s="39" t="s">
        <v>163</v>
      </c>
      <c r="T12" s="39" t="s">
        <v>163</v>
      </c>
      <c r="U12" s="39" t="s">
        <v>163</v>
      </c>
      <c r="V12" s="39" t="s">
        <v>163</v>
      </c>
      <c r="W12" s="39" t="s">
        <v>163</v>
      </c>
      <c r="X12" s="39" t="s">
        <v>163</v>
      </c>
      <c r="Y12" s="39" t="s">
        <v>163</v>
      </c>
      <c r="Z12" s="39" t="s">
        <v>163</v>
      </c>
      <c r="AA12" s="39" t="s">
        <v>163</v>
      </c>
      <c r="AB12" s="39" t="s">
        <v>163</v>
      </c>
      <c r="AC12" s="39" t="s">
        <v>163</v>
      </c>
      <c r="AD12" s="39" t="s">
        <v>163</v>
      </c>
      <c r="AE12" s="39" t="s">
        <v>163</v>
      </c>
      <c r="AF12" s="39" t="s">
        <v>163</v>
      </c>
      <c r="AG12" s="39" t="s">
        <v>163</v>
      </c>
      <c r="AH12" s="39" t="s">
        <v>163</v>
      </c>
      <c r="AI12" s="39" t="s">
        <v>163</v>
      </c>
      <c r="AJ12" s="39" t="s">
        <v>163</v>
      </c>
      <c r="AK12" s="39" t="s">
        <v>163</v>
      </c>
      <c r="AL12" s="39" t="s">
        <v>163</v>
      </c>
      <c r="AM12" s="39" t="s">
        <v>163</v>
      </c>
      <c r="AN12" s="39" t="s">
        <v>163</v>
      </c>
      <c r="AO12" s="39" t="s">
        <v>163</v>
      </c>
      <c r="AP12" s="39" t="s">
        <v>163</v>
      </c>
      <c r="AQ12" s="39" t="s">
        <v>163</v>
      </c>
      <c r="AR12" s="39" t="s">
        <v>163</v>
      </c>
      <c r="AS12" s="39" t="s">
        <v>163</v>
      </c>
      <c r="AT12" s="39" t="s">
        <v>163</v>
      </c>
      <c r="AU12" s="39" t="s">
        <v>163</v>
      </c>
      <c r="AV12" s="39" t="s">
        <v>163</v>
      </c>
      <c r="AW12" s="39" t="s">
        <v>163</v>
      </c>
      <c r="AX12" s="39" t="s">
        <v>163</v>
      </c>
      <c r="AY12" s="39" t="s">
        <v>163</v>
      </c>
      <c r="AZ12" s="39" t="s">
        <v>163</v>
      </c>
      <c r="BA12" s="39" t="s">
        <v>163</v>
      </c>
      <c r="BB12" s="39" t="s">
        <v>163</v>
      </c>
      <c r="BC12" s="39" t="s">
        <v>163</v>
      </c>
      <c r="BD12" s="39" t="s">
        <v>163</v>
      </c>
      <c r="BE12" s="39" t="s">
        <v>163</v>
      </c>
      <c r="BF12" s="39" t="s">
        <v>163</v>
      </c>
      <c r="BG12" s="39" t="s">
        <v>163</v>
      </c>
      <c r="BH12" s="39" t="s">
        <v>163</v>
      </c>
      <c r="BI12" s="39" t="s">
        <v>163</v>
      </c>
      <c r="BJ12" s="39" t="s">
        <v>163</v>
      </c>
      <c r="BK12" s="39" t="s">
        <v>163</v>
      </c>
      <c r="BL12" s="39" t="s">
        <v>163</v>
      </c>
      <c r="BM12" s="39" t="s">
        <v>163</v>
      </c>
      <c r="BN12" s="39" t="s">
        <v>163</v>
      </c>
      <c r="BO12" t="s">
        <v>425</v>
      </c>
      <c r="BP12" s="39" t="s">
        <v>163</v>
      </c>
      <c r="BQ12" s="39" t="s">
        <v>163</v>
      </c>
      <c r="BR12" s="39" t="s">
        <v>163</v>
      </c>
      <c r="BS12" s="39" t="s">
        <v>163</v>
      </c>
      <c r="BT12" s="39" t="s">
        <v>163</v>
      </c>
      <c r="BU12" s="39" t="s">
        <v>163</v>
      </c>
      <c r="BV12" s="39" t="s">
        <v>163</v>
      </c>
      <c r="BW12" s="39" t="s">
        <v>163</v>
      </c>
      <c r="BX12" s="39" t="s">
        <v>163</v>
      </c>
      <c r="BY12" s="39" t="s">
        <v>163</v>
      </c>
      <c r="BZ12" t="s">
        <v>437</v>
      </c>
      <c r="CA12" s="39" t="s">
        <v>163</v>
      </c>
      <c r="CB12" s="39" t="s">
        <v>163</v>
      </c>
      <c r="CC12" s="39" t="s">
        <v>163</v>
      </c>
      <c r="CD12" s="39" t="s">
        <v>163</v>
      </c>
      <c r="CE12" s="39" t="s">
        <v>163</v>
      </c>
      <c r="CF12" s="39" t="s">
        <v>163</v>
      </c>
      <c r="CG12" t="s">
        <v>437</v>
      </c>
      <c r="CH12" s="39" t="s">
        <v>163</v>
      </c>
      <c r="CI12" s="39" t="s">
        <v>163</v>
      </c>
      <c r="CJ12" t="s">
        <v>437</v>
      </c>
      <c r="CK12" s="39" t="s">
        <v>163</v>
      </c>
      <c r="CL12" s="39" t="s">
        <v>163</v>
      </c>
      <c r="CM12" s="39" t="s">
        <v>163</v>
      </c>
      <c r="CN12" s="39" t="s">
        <v>163</v>
      </c>
      <c r="CO12" s="39" t="s">
        <v>163</v>
      </c>
      <c r="CP12" s="39" t="s">
        <v>163</v>
      </c>
      <c r="CQ12" t="s">
        <v>437</v>
      </c>
      <c r="CR12" s="39" t="s">
        <v>163</v>
      </c>
      <c r="CS12" t="s">
        <v>437</v>
      </c>
      <c r="CT12" s="39" t="s">
        <v>163</v>
      </c>
      <c r="CU12" s="39" t="s">
        <v>163</v>
      </c>
      <c r="CV12" s="39" t="s">
        <v>163</v>
      </c>
      <c r="CW12" s="39" t="s">
        <v>163</v>
      </c>
      <c r="CX12" s="39" t="s">
        <v>163</v>
      </c>
      <c r="CY12" s="39" t="s">
        <v>163</v>
      </c>
      <c r="CZ12" s="39" t="s">
        <v>163</v>
      </c>
      <c r="DA12" t="s">
        <v>437</v>
      </c>
      <c r="DB12" s="39" t="s">
        <v>163</v>
      </c>
      <c r="DC12" t="s">
        <v>437</v>
      </c>
      <c r="DD12" s="39" t="s">
        <v>163</v>
      </c>
      <c r="DE12" t="s">
        <v>437</v>
      </c>
      <c r="DF12" s="39" t="s">
        <v>163</v>
      </c>
      <c r="DG12" t="s">
        <v>437</v>
      </c>
      <c r="DH12" s="39" t="s">
        <v>163</v>
      </c>
      <c r="DI12" t="s">
        <v>437</v>
      </c>
      <c r="DJ12" s="39" t="s">
        <v>163</v>
      </c>
      <c r="DK12" s="39" t="s">
        <v>163</v>
      </c>
      <c r="DL12" s="39" t="s">
        <v>163</v>
      </c>
      <c r="DM12" t="s">
        <v>437</v>
      </c>
      <c r="DN12" t="s">
        <v>438</v>
      </c>
      <c r="DO12" t="s">
        <v>438</v>
      </c>
      <c r="DP12" s="39" t="s">
        <v>163</v>
      </c>
      <c r="DQ12" s="39" t="s">
        <v>163</v>
      </c>
      <c r="DR12" s="39" t="s">
        <v>163</v>
      </c>
      <c r="DS12" s="39" t="s">
        <v>163</v>
      </c>
      <c r="DT12" s="39" t="s">
        <v>163</v>
      </c>
      <c r="DU12" t="s">
        <v>437</v>
      </c>
      <c r="DV12" s="39" t="s">
        <v>163</v>
      </c>
      <c r="DW12" t="s">
        <v>437</v>
      </c>
      <c r="DX12" s="39" t="s">
        <v>163</v>
      </c>
      <c r="DY12" t="s">
        <v>437</v>
      </c>
      <c r="DZ12" t="s">
        <v>437</v>
      </c>
      <c r="EA12" s="39" t="s">
        <v>163</v>
      </c>
      <c r="EB12" s="39" t="s">
        <v>163</v>
      </c>
      <c r="EC12" s="39" t="s">
        <v>163</v>
      </c>
      <c r="ED12" t="s">
        <v>437</v>
      </c>
      <c r="EE12" s="39" t="s">
        <v>163</v>
      </c>
      <c r="EF12" s="39" t="s">
        <v>163</v>
      </c>
      <c r="EG12" s="39" t="s">
        <v>163</v>
      </c>
      <c r="EH12" t="s">
        <v>437</v>
      </c>
      <c r="EI12" s="39" t="s">
        <v>163</v>
      </c>
      <c r="EJ12" t="s">
        <v>437</v>
      </c>
      <c r="EK12" s="39" t="s">
        <v>163</v>
      </c>
      <c r="EL12" t="s">
        <v>437</v>
      </c>
      <c r="EM12" s="39" t="s">
        <v>163</v>
      </c>
      <c r="EN12" t="s">
        <v>438</v>
      </c>
      <c r="EO12" t="s">
        <v>438</v>
      </c>
      <c r="EP12" s="39" t="s">
        <v>163</v>
      </c>
      <c r="EQ12" s="39" t="s">
        <v>163</v>
      </c>
      <c r="ER12" t="s">
        <v>437</v>
      </c>
      <c r="ES12" s="39" t="s">
        <v>163</v>
      </c>
      <c r="ET12" t="s">
        <v>437</v>
      </c>
      <c r="EU12" s="39" t="s">
        <v>163</v>
      </c>
      <c r="EV12" s="39" t="s">
        <v>163</v>
      </c>
      <c r="EW12" s="39" t="s">
        <v>163</v>
      </c>
      <c r="EX12" s="39" t="s">
        <v>163</v>
      </c>
      <c r="EY12" s="39" t="s">
        <v>163</v>
      </c>
      <c r="EZ12" t="s">
        <v>437</v>
      </c>
      <c r="FA12" s="39" t="s">
        <v>163</v>
      </c>
      <c r="FB12" t="s">
        <v>437</v>
      </c>
      <c r="FC12" s="39" t="s">
        <v>163</v>
      </c>
      <c r="FD12" s="39" t="s">
        <v>163</v>
      </c>
      <c r="FE12" s="39" t="s">
        <v>163</v>
      </c>
      <c r="FF12" s="39" t="s">
        <v>163</v>
      </c>
      <c r="FG12" t="s">
        <v>437</v>
      </c>
      <c r="FH12" s="39" t="s">
        <v>163</v>
      </c>
      <c r="FI12" t="s">
        <v>437</v>
      </c>
      <c r="FJ12" s="39" t="s">
        <v>163</v>
      </c>
      <c r="FK12" t="s">
        <v>437</v>
      </c>
      <c r="FL12" s="39" t="s">
        <v>163</v>
      </c>
      <c r="FM12" s="39" t="s">
        <v>163</v>
      </c>
      <c r="FN12" t="s">
        <v>438</v>
      </c>
      <c r="FO12" t="s">
        <v>438</v>
      </c>
      <c r="FP12" s="39" t="s">
        <v>163</v>
      </c>
      <c r="FQ12" s="39" t="s">
        <v>163</v>
      </c>
      <c r="FR12" s="39" t="s">
        <v>163</v>
      </c>
      <c r="FS12" s="39" t="s">
        <v>163</v>
      </c>
      <c r="FT12" t="s">
        <v>437</v>
      </c>
      <c r="FU12" s="39" t="s">
        <v>163</v>
      </c>
      <c r="FV12" t="s">
        <v>437</v>
      </c>
      <c r="FW12" s="39" t="s">
        <v>163</v>
      </c>
      <c r="FX12" t="s">
        <v>437</v>
      </c>
      <c r="FY12" s="39" t="s">
        <v>163</v>
      </c>
      <c r="FZ12" t="s">
        <v>437</v>
      </c>
      <c r="GA12" s="39" t="s">
        <v>163</v>
      </c>
      <c r="GB12" s="39" t="s">
        <v>163</v>
      </c>
      <c r="GC12" t="s">
        <v>437</v>
      </c>
      <c r="GD12" s="39" t="s">
        <v>163</v>
      </c>
      <c r="GE12" t="s">
        <v>437</v>
      </c>
      <c r="GF12" s="39" t="s">
        <v>163</v>
      </c>
      <c r="GG12" t="s">
        <v>437</v>
      </c>
      <c r="GH12" s="39" t="s">
        <v>163</v>
      </c>
      <c r="GI12" t="s">
        <v>437</v>
      </c>
      <c r="GJ12" s="39" t="s">
        <v>163</v>
      </c>
      <c r="GK12" s="39" t="s">
        <v>163</v>
      </c>
      <c r="GL12" t="s">
        <v>438</v>
      </c>
      <c r="GM12" t="s">
        <v>438</v>
      </c>
      <c r="GN12" t="s">
        <v>438</v>
      </c>
      <c r="GO12" t="s">
        <v>438</v>
      </c>
      <c r="GP12" t="s">
        <v>437</v>
      </c>
      <c r="GQ12" s="39" t="s">
        <v>163</v>
      </c>
      <c r="GR12" s="39" t="s">
        <v>163</v>
      </c>
      <c r="GS12" s="39" t="s">
        <v>163</v>
      </c>
      <c r="GT12" s="39" t="s">
        <v>163</v>
      </c>
      <c r="GU12" s="39" t="s">
        <v>163</v>
      </c>
      <c r="GV12" t="s">
        <v>437</v>
      </c>
      <c r="GW12" s="39" t="s">
        <v>163</v>
      </c>
      <c r="GX12" t="s">
        <v>437</v>
      </c>
      <c r="GY12" s="39" t="s">
        <v>163</v>
      </c>
      <c r="GZ12" t="s">
        <v>437</v>
      </c>
      <c r="HA12" s="39" t="s">
        <v>163</v>
      </c>
      <c r="HB12" s="39" t="s">
        <v>163</v>
      </c>
      <c r="HC12" t="s">
        <v>437</v>
      </c>
      <c r="HD12" s="39" t="s">
        <v>163</v>
      </c>
      <c r="HE12" t="s">
        <v>437</v>
      </c>
      <c r="HF12" s="39" t="s">
        <v>163</v>
      </c>
      <c r="HG12" s="39" t="s">
        <v>163</v>
      </c>
      <c r="HH12" s="39" t="s">
        <v>163</v>
      </c>
      <c r="HI12" t="s">
        <v>437</v>
      </c>
      <c r="HJ12" s="39" t="s">
        <v>163</v>
      </c>
      <c r="HK12" s="39" t="s">
        <v>163</v>
      </c>
      <c r="HL12" t="s">
        <v>438</v>
      </c>
      <c r="HM12" t="s">
        <v>438</v>
      </c>
      <c r="HN12" t="s">
        <v>437</v>
      </c>
      <c r="HO12" s="39" t="s">
        <v>163</v>
      </c>
      <c r="HP12" t="s">
        <v>437</v>
      </c>
      <c r="HQ12" s="39" t="s">
        <v>163</v>
      </c>
      <c r="HR12" s="39" t="s">
        <v>163</v>
      </c>
      <c r="HS12" s="39" t="s">
        <v>163</v>
      </c>
      <c r="HT12" s="39" t="s">
        <v>163</v>
      </c>
      <c r="HU12" s="39" t="s">
        <v>163</v>
      </c>
      <c r="HV12" t="s">
        <v>437</v>
      </c>
      <c r="HW12" s="39" t="s">
        <v>163</v>
      </c>
      <c r="HX12" t="s">
        <v>437</v>
      </c>
      <c r="HY12" s="39" t="s">
        <v>163</v>
      </c>
      <c r="HZ12" t="s">
        <v>437</v>
      </c>
      <c r="IA12" t="s">
        <v>428</v>
      </c>
      <c r="IB12" t="s">
        <v>428</v>
      </c>
      <c r="IC12" s="39" t="s">
        <v>163</v>
      </c>
      <c r="ID12" s="39" t="s">
        <v>163</v>
      </c>
      <c r="IE12" s="39" t="s">
        <v>163</v>
      </c>
      <c r="IF12" t="s">
        <v>437</v>
      </c>
      <c r="IG12" s="39" t="s">
        <v>163</v>
      </c>
      <c r="IH12" s="39" t="s">
        <v>163</v>
      </c>
      <c r="II12" s="39" t="s">
        <v>163</v>
      </c>
      <c r="IJ12" t="s">
        <v>437</v>
      </c>
      <c r="IK12" s="39" t="s">
        <v>163</v>
      </c>
      <c r="IL12" s="39" t="s">
        <v>163</v>
      </c>
      <c r="IM12" t="s">
        <v>438</v>
      </c>
      <c r="IN12" t="s">
        <v>438</v>
      </c>
      <c r="IO12" s="39"/>
      <c r="IP12" s="39" t="s">
        <v>163</v>
      </c>
      <c r="IQ12" s="39" t="s">
        <v>163</v>
      </c>
      <c r="IR12" s="39" t="s">
        <v>163</v>
      </c>
      <c r="IS12" s="39" t="s">
        <v>163</v>
      </c>
      <c r="IT12" s="39" t="s">
        <v>163</v>
      </c>
      <c r="IU12" s="39" t="s">
        <v>163</v>
      </c>
      <c r="IV12" s="39" t="s">
        <v>163</v>
      </c>
      <c r="IW12" s="39" t="s">
        <v>163</v>
      </c>
      <c r="IX12" s="39" t="s">
        <v>163</v>
      </c>
      <c r="IY12" s="39" t="s">
        <v>163</v>
      </c>
      <c r="IZ12" s="39" t="s">
        <v>163</v>
      </c>
      <c r="JA12" t="s">
        <v>437</v>
      </c>
      <c r="JB12" s="39" t="s">
        <v>163</v>
      </c>
      <c r="JC12" s="39"/>
      <c r="JD12" t="s">
        <v>163</v>
      </c>
    </row>
    <row r="13" spans="1:265" x14ac:dyDescent="0.25">
      <c r="A13" s="16">
        <v>2013</v>
      </c>
      <c r="B13" t="s">
        <v>163</v>
      </c>
      <c r="C13" s="337" t="s">
        <v>404</v>
      </c>
      <c r="D13" s="50" t="s">
        <v>379</v>
      </c>
      <c r="E13" s="50" t="s">
        <v>354</v>
      </c>
      <c r="F13" s="50" t="s">
        <v>331</v>
      </c>
      <c r="G13" s="50" t="s">
        <v>304</v>
      </c>
      <c r="H13" s="50" t="s">
        <v>276</v>
      </c>
      <c r="I13" s="50" t="s">
        <v>256</v>
      </c>
      <c r="J13" s="50" t="s">
        <v>233</v>
      </c>
      <c r="K13" s="50" t="s">
        <v>215</v>
      </c>
      <c r="L13" s="50" t="s">
        <v>194</v>
      </c>
      <c r="M13" s="53" t="s">
        <v>163</v>
      </c>
      <c r="O13" s="478"/>
      <c r="P13" s="38" t="s">
        <v>163</v>
      </c>
      <c r="Q13" s="39" t="s">
        <v>163</v>
      </c>
      <c r="R13" s="39" t="s">
        <v>163</v>
      </c>
      <c r="S13" s="39" t="s">
        <v>163</v>
      </c>
      <c r="T13" s="39" t="s">
        <v>163</v>
      </c>
      <c r="U13" s="39" t="s">
        <v>163</v>
      </c>
      <c r="V13" s="39" t="s">
        <v>163</v>
      </c>
      <c r="W13" s="39" t="s">
        <v>163</v>
      </c>
      <c r="X13" s="39" t="s">
        <v>163</v>
      </c>
      <c r="Y13" s="39" t="s">
        <v>163</v>
      </c>
      <c r="Z13" s="39" t="s">
        <v>163</v>
      </c>
      <c r="AA13" s="39" t="s">
        <v>163</v>
      </c>
      <c r="AB13" s="39" t="s">
        <v>163</v>
      </c>
      <c r="AC13" s="39" t="s">
        <v>163</v>
      </c>
      <c r="AD13" s="39" t="s">
        <v>163</v>
      </c>
      <c r="AE13" s="39" t="s">
        <v>163</v>
      </c>
      <c r="AF13" s="39" t="s">
        <v>163</v>
      </c>
      <c r="AG13" s="39" t="s">
        <v>163</v>
      </c>
      <c r="AH13" s="39" t="s">
        <v>163</v>
      </c>
      <c r="AI13" s="39" t="s">
        <v>163</v>
      </c>
      <c r="AJ13" s="39" t="s">
        <v>163</v>
      </c>
      <c r="AK13" s="39" t="s">
        <v>163</v>
      </c>
      <c r="AL13" s="39" t="s">
        <v>163</v>
      </c>
      <c r="AM13" s="39" t="s">
        <v>163</v>
      </c>
      <c r="AN13" s="39" t="s">
        <v>163</v>
      </c>
      <c r="AO13" s="39" t="s">
        <v>163</v>
      </c>
      <c r="AP13" s="39" t="s">
        <v>163</v>
      </c>
      <c r="AQ13" s="39" t="s">
        <v>163</v>
      </c>
      <c r="AR13" s="39" t="s">
        <v>163</v>
      </c>
      <c r="AS13" s="39" t="s">
        <v>163</v>
      </c>
      <c r="AT13" s="39" t="s">
        <v>163</v>
      </c>
      <c r="AU13" s="39" t="s">
        <v>163</v>
      </c>
      <c r="AV13" s="39" t="s">
        <v>163</v>
      </c>
      <c r="AW13" s="39" t="s">
        <v>163</v>
      </c>
      <c r="AX13" s="39" t="s">
        <v>163</v>
      </c>
      <c r="AY13" s="39" t="s">
        <v>163</v>
      </c>
      <c r="AZ13" s="39" t="s">
        <v>163</v>
      </c>
      <c r="BA13" s="39" t="s">
        <v>163</v>
      </c>
      <c r="BB13" s="39" t="s">
        <v>163</v>
      </c>
      <c r="BC13" s="39" t="s">
        <v>163</v>
      </c>
      <c r="BD13" s="39" t="s">
        <v>163</v>
      </c>
      <c r="BE13" s="39" t="s">
        <v>163</v>
      </c>
      <c r="BF13" s="39" t="s">
        <v>163</v>
      </c>
      <c r="BG13" s="39" t="s">
        <v>163</v>
      </c>
      <c r="BH13" s="39" t="s">
        <v>163</v>
      </c>
      <c r="BI13" s="39" t="s">
        <v>163</v>
      </c>
      <c r="BJ13" s="39" t="s">
        <v>163</v>
      </c>
      <c r="BK13" s="39" t="s">
        <v>163</v>
      </c>
      <c r="BL13" s="39" t="s">
        <v>163</v>
      </c>
      <c r="BM13" s="39" t="s">
        <v>163</v>
      </c>
      <c r="BN13" s="39" t="s">
        <v>163</v>
      </c>
      <c r="BO13" s="39" t="s">
        <v>163</v>
      </c>
      <c r="BP13" s="39" t="s">
        <v>163</v>
      </c>
      <c r="BQ13" s="39" t="s">
        <v>163</v>
      </c>
      <c r="BR13" s="39" t="s">
        <v>163</v>
      </c>
      <c r="BS13" s="39" t="s">
        <v>163</v>
      </c>
      <c r="BT13" s="39" t="s">
        <v>163</v>
      </c>
      <c r="BU13" s="39" t="s">
        <v>163</v>
      </c>
      <c r="BV13" s="39" t="s">
        <v>163</v>
      </c>
      <c r="BW13" s="39" t="s">
        <v>163</v>
      </c>
      <c r="BX13" s="39" t="s">
        <v>163</v>
      </c>
      <c r="BY13" s="39" t="s">
        <v>163</v>
      </c>
      <c r="BZ13" s="39" t="s">
        <v>163</v>
      </c>
      <c r="CA13" s="39" t="s">
        <v>163</v>
      </c>
      <c r="CB13" s="39" t="s">
        <v>163</v>
      </c>
      <c r="CC13" s="39" t="s">
        <v>163</v>
      </c>
      <c r="CD13" s="39" t="s">
        <v>163</v>
      </c>
      <c r="CE13" s="39" t="s">
        <v>163</v>
      </c>
      <c r="CF13" s="39" t="s">
        <v>163</v>
      </c>
      <c r="CG13" s="39" t="s">
        <v>163</v>
      </c>
      <c r="CH13" s="39" t="s">
        <v>163</v>
      </c>
      <c r="CI13" s="39" t="s">
        <v>163</v>
      </c>
      <c r="CJ13" s="39" t="s">
        <v>163</v>
      </c>
      <c r="CK13" s="39" t="s">
        <v>163</v>
      </c>
      <c r="CL13" s="39" t="s">
        <v>163</v>
      </c>
      <c r="CM13" s="39" t="s">
        <v>163</v>
      </c>
      <c r="CN13" s="39" t="s">
        <v>163</v>
      </c>
      <c r="CO13" s="39" t="s">
        <v>163</v>
      </c>
      <c r="CP13" s="39" t="s">
        <v>163</v>
      </c>
      <c r="CQ13" s="39" t="s">
        <v>163</v>
      </c>
      <c r="CR13" s="39" t="s">
        <v>163</v>
      </c>
      <c r="CS13" t="s">
        <v>432</v>
      </c>
      <c r="CT13" s="39" t="s">
        <v>163</v>
      </c>
      <c r="CU13" s="39" t="s">
        <v>163</v>
      </c>
      <c r="CV13" s="39" t="s">
        <v>163</v>
      </c>
      <c r="CW13" s="39" t="s">
        <v>163</v>
      </c>
      <c r="CX13" s="39" t="s">
        <v>163</v>
      </c>
      <c r="CY13" s="39" t="s">
        <v>163</v>
      </c>
      <c r="CZ13" s="39" t="s">
        <v>163</v>
      </c>
      <c r="DA13" t="s">
        <v>432</v>
      </c>
      <c r="DB13" s="39" t="s">
        <v>163</v>
      </c>
      <c r="DC13" t="s">
        <v>431</v>
      </c>
      <c r="DD13" s="39" t="s">
        <v>163</v>
      </c>
      <c r="DE13" s="39" t="s">
        <v>163</v>
      </c>
      <c r="DF13" s="39" t="s">
        <v>163</v>
      </c>
      <c r="DG13" t="s">
        <v>434</v>
      </c>
      <c r="DH13" s="39" t="s">
        <v>163</v>
      </c>
      <c r="DI13" s="39" t="s">
        <v>163</v>
      </c>
      <c r="DJ13" s="39" t="s">
        <v>163</v>
      </c>
      <c r="DK13" s="39" t="s">
        <v>163</v>
      </c>
      <c r="DL13" s="39" t="s">
        <v>163</v>
      </c>
      <c r="DM13" s="39" t="s">
        <v>163</v>
      </c>
      <c r="DN13" t="s">
        <v>439</v>
      </c>
      <c r="DO13" t="s">
        <v>439</v>
      </c>
      <c r="DP13" s="39" t="s">
        <v>163</v>
      </c>
      <c r="DQ13" s="39" t="s">
        <v>163</v>
      </c>
      <c r="DR13" s="39" t="s">
        <v>163</v>
      </c>
      <c r="DS13" s="39" t="s">
        <v>163</v>
      </c>
      <c r="DT13" s="39" t="s">
        <v>163</v>
      </c>
      <c r="DU13" t="s">
        <v>432</v>
      </c>
      <c r="DV13" s="39" t="s">
        <v>163</v>
      </c>
      <c r="DW13" s="39" t="s">
        <v>163</v>
      </c>
      <c r="DX13" s="39" t="s">
        <v>163</v>
      </c>
      <c r="DY13" s="39" t="s">
        <v>163</v>
      </c>
      <c r="DZ13" t="s">
        <v>432</v>
      </c>
      <c r="EA13" s="39" t="s">
        <v>163</v>
      </c>
      <c r="EB13" s="39" t="s">
        <v>163</v>
      </c>
      <c r="EC13" s="39" t="s">
        <v>163</v>
      </c>
      <c r="ED13" s="39" t="s">
        <v>163</v>
      </c>
      <c r="EE13" s="39" t="s">
        <v>163</v>
      </c>
      <c r="EF13" s="39" t="s">
        <v>163</v>
      </c>
      <c r="EG13" s="39" t="s">
        <v>163</v>
      </c>
      <c r="EH13" t="s">
        <v>431</v>
      </c>
      <c r="EI13" s="39" t="s">
        <v>163</v>
      </c>
      <c r="EJ13" s="39" t="s">
        <v>163</v>
      </c>
      <c r="EK13" s="39" t="s">
        <v>163</v>
      </c>
      <c r="EL13" t="s">
        <v>428</v>
      </c>
      <c r="EM13" s="39" t="s">
        <v>163</v>
      </c>
      <c r="EN13" t="s">
        <v>439</v>
      </c>
      <c r="EO13" t="s">
        <v>439</v>
      </c>
      <c r="EP13" s="39" t="s">
        <v>163</v>
      </c>
      <c r="EQ13" s="39" t="s">
        <v>163</v>
      </c>
      <c r="ER13" s="39" t="s">
        <v>163</v>
      </c>
      <c r="ES13" s="39" t="s">
        <v>163</v>
      </c>
      <c r="ET13" s="39" t="s">
        <v>163</v>
      </c>
      <c r="EU13" s="39" t="s">
        <v>163</v>
      </c>
      <c r="EV13" s="39" t="s">
        <v>163</v>
      </c>
      <c r="EW13" s="39" t="s">
        <v>163</v>
      </c>
      <c r="EX13" s="39" t="s">
        <v>163</v>
      </c>
      <c r="EY13" s="39" t="s">
        <v>163</v>
      </c>
      <c r="EZ13" t="s">
        <v>432</v>
      </c>
      <c r="FA13" s="39" t="s">
        <v>163</v>
      </c>
      <c r="FB13" t="s">
        <v>432</v>
      </c>
      <c r="FC13" s="39" t="s">
        <v>163</v>
      </c>
      <c r="FD13" s="39" t="s">
        <v>163</v>
      </c>
      <c r="FE13" s="39" t="s">
        <v>163</v>
      </c>
      <c r="FF13" s="39" t="s">
        <v>163</v>
      </c>
      <c r="FG13" t="s">
        <v>431</v>
      </c>
      <c r="FH13" s="39" t="s">
        <v>163</v>
      </c>
      <c r="FI13" t="s">
        <v>428</v>
      </c>
      <c r="FJ13" s="39" t="s">
        <v>163</v>
      </c>
      <c r="FK13" s="39" t="s">
        <v>163</v>
      </c>
      <c r="FL13" s="39" t="s">
        <v>163</v>
      </c>
      <c r="FM13" s="39" t="s">
        <v>163</v>
      </c>
      <c r="FN13" t="s">
        <v>439</v>
      </c>
      <c r="FO13" t="s">
        <v>439</v>
      </c>
      <c r="FP13" s="39" t="s">
        <v>163</v>
      </c>
      <c r="FQ13" s="39" t="s">
        <v>163</v>
      </c>
      <c r="FR13" s="39" t="s">
        <v>163</v>
      </c>
      <c r="FS13" s="39" t="s">
        <v>163</v>
      </c>
      <c r="FT13" t="s">
        <v>432</v>
      </c>
      <c r="FU13" s="39" t="s">
        <v>163</v>
      </c>
      <c r="FV13" t="s">
        <v>432</v>
      </c>
      <c r="FW13" s="39" t="s">
        <v>163</v>
      </c>
      <c r="FX13" s="39" t="s">
        <v>163</v>
      </c>
      <c r="FY13" s="39" t="s">
        <v>163</v>
      </c>
      <c r="FZ13" s="39" t="s">
        <v>163</v>
      </c>
      <c r="GA13" s="39" t="s">
        <v>163</v>
      </c>
      <c r="GB13" s="39" t="s">
        <v>163</v>
      </c>
      <c r="GC13" s="39" t="s">
        <v>163</v>
      </c>
      <c r="GD13" s="39" t="s">
        <v>163</v>
      </c>
      <c r="GE13" t="s">
        <v>431</v>
      </c>
      <c r="GF13" s="39" t="s">
        <v>163</v>
      </c>
      <c r="GG13" t="s">
        <v>428</v>
      </c>
      <c r="GH13" s="39" t="s">
        <v>163</v>
      </c>
      <c r="GI13" s="39" t="s">
        <v>163</v>
      </c>
      <c r="GJ13" s="39" t="s">
        <v>163</v>
      </c>
      <c r="GK13" s="39" t="s">
        <v>163</v>
      </c>
      <c r="GL13" t="s">
        <v>439</v>
      </c>
      <c r="GM13" t="s">
        <v>439</v>
      </c>
      <c r="GN13" t="s">
        <v>439</v>
      </c>
      <c r="GO13" t="s">
        <v>439</v>
      </c>
      <c r="GP13" t="s">
        <v>432</v>
      </c>
      <c r="GQ13" s="39" t="s">
        <v>163</v>
      </c>
      <c r="GR13" s="39" t="s">
        <v>163</v>
      </c>
      <c r="GS13" s="39" t="s">
        <v>163</v>
      </c>
      <c r="GT13" s="39" t="s">
        <v>163</v>
      </c>
      <c r="GU13" s="39" t="s">
        <v>163</v>
      </c>
      <c r="GV13" t="s">
        <v>432</v>
      </c>
      <c r="GW13" s="39" t="s">
        <v>163</v>
      </c>
      <c r="GX13" s="39" t="s">
        <v>163</v>
      </c>
      <c r="GY13" s="39" t="s">
        <v>163</v>
      </c>
      <c r="GZ13" s="39" t="s">
        <v>163</v>
      </c>
      <c r="HA13" s="39" t="s">
        <v>163</v>
      </c>
      <c r="HB13" s="39" t="s">
        <v>163</v>
      </c>
      <c r="HC13" t="s">
        <v>432</v>
      </c>
      <c r="HD13" s="39" t="s">
        <v>163</v>
      </c>
      <c r="HE13" t="s">
        <v>431</v>
      </c>
      <c r="HF13" s="39" t="s">
        <v>163</v>
      </c>
      <c r="HG13" s="39" t="s">
        <v>163</v>
      </c>
      <c r="HH13" s="39" t="s">
        <v>163</v>
      </c>
      <c r="HI13" s="39" t="s">
        <v>163</v>
      </c>
      <c r="HJ13" s="39" t="s">
        <v>163</v>
      </c>
      <c r="HK13" s="39" t="s">
        <v>163</v>
      </c>
      <c r="HL13" t="s">
        <v>440</v>
      </c>
      <c r="HM13" t="s">
        <v>440</v>
      </c>
      <c r="HN13" t="s">
        <v>431</v>
      </c>
      <c r="HO13" s="39" t="s">
        <v>163</v>
      </c>
      <c r="HP13" t="s">
        <v>432</v>
      </c>
      <c r="HQ13" s="39" t="s">
        <v>163</v>
      </c>
      <c r="HR13" s="39" t="s">
        <v>163</v>
      </c>
      <c r="HS13" s="39" t="s">
        <v>163</v>
      </c>
      <c r="HT13" s="39" t="s">
        <v>163</v>
      </c>
      <c r="HU13" s="39" t="s">
        <v>163</v>
      </c>
      <c r="HV13" t="s">
        <v>432</v>
      </c>
      <c r="HW13" s="39" t="s">
        <v>163</v>
      </c>
      <c r="HX13" s="39" t="s">
        <v>163</v>
      </c>
      <c r="HY13" s="39" t="s">
        <v>163</v>
      </c>
      <c r="HZ13" s="39" t="s">
        <v>163</v>
      </c>
      <c r="IA13" t="s">
        <v>433</v>
      </c>
      <c r="IB13" s="39" t="s">
        <v>163</v>
      </c>
      <c r="IC13" s="39" t="s">
        <v>163</v>
      </c>
      <c r="ID13" s="39" t="s">
        <v>163</v>
      </c>
      <c r="IE13" s="39" t="s">
        <v>163</v>
      </c>
      <c r="IF13" t="s">
        <v>431</v>
      </c>
      <c r="IG13" s="39" t="s">
        <v>163</v>
      </c>
      <c r="IH13" s="39" t="s">
        <v>163</v>
      </c>
      <c r="II13" s="39" t="s">
        <v>163</v>
      </c>
      <c r="IJ13" s="39" t="s">
        <v>163</v>
      </c>
      <c r="IK13" s="39" t="s">
        <v>163</v>
      </c>
      <c r="IL13" s="39" t="s">
        <v>163</v>
      </c>
      <c r="IM13" t="s">
        <v>440</v>
      </c>
      <c r="IN13" t="s">
        <v>440</v>
      </c>
      <c r="IO13" s="39"/>
      <c r="IP13" s="39" t="s">
        <v>163</v>
      </c>
      <c r="IQ13" s="39" t="s">
        <v>163</v>
      </c>
      <c r="IR13" s="39" t="s">
        <v>163</v>
      </c>
      <c r="IS13" s="39" t="s">
        <v>163</v>
      </c>
      <c r="IT13" s="39" t="s">
        <v>163</v>
      </c>
      <c r="IU13" s="39" t="s">
        <v>163</v>
      </c>
      <c r="IV13" s="39" t="s">
        <v>163</v>
      </c>
      <c r="IW13" s="39" t="s">
        <v>163</v>
      </c>
      <c r="IX13" s="39" t="s">
        <v>163</v>
      </c>
      <c r="IY13" s="39" t="s">
        <v>163</v>
      </c>
      <c r="IZ13" s="39" t="s">
        <v>163</v>
      </c>
      <c r="JA13" s="39" t="s">
        <v>163</v>
      </c>
      <c r="JB13" s="39" t="s">
        <v>163</v>
      </c>
      <c r="JC13" s="39"/>
      <c r="JD13" t="s">
        <v>163</v>
      </c>
    </row>
    <row r="14" spans="1:265" x14ac:dyDescent="0.25">
      <c r="B14" t="s">
        <v>163</v>
      </c>
      <c r="C14" s="337" t="s">
        <v>406</v>
      </c>
      <c r="D14" s="50" t="s">
        <v>381</v>
      </c>
      <c r="E14" s="50" t="s">
        <v>356</v>
      </c>
      <c r="F14" s="50" t="s">
        <v>333</v>
      </c>
      <c r="G14" s="50" t="s">
        <v>305</v>
      </c>
      <c r="H14" s="50" t="s">
        <v>278</v>
      </c>
      <c r="I14" s="50" t="s">
        <v>257</v>
      </c>
      <c r="J14" s="50" t="s">
        <v>235</v>
      </c>
      <c r="K14" s="50" t="s">
        <v>217</v>
      </c>
      <c r="L14" s="50" t="s">
        <v>195</v>
      </c>
      <c r="M14" s="53" t="s">
        <v>163</v>
      </c>
      <c r="O14" s="478"/>
      <c r="P14" s="38" t="s">
        <v>163</v>
      </c>
      <c r="Q14" s="39" t="s">
        <v>163</v>
      </c>
      <c r="R14" s="39" t="s">
        <v>163</v>
      </c>
      <c r="S14" s="39" t="s">
        <v>163</v>
      </c>
      <c r="T14" s="39" t="s">
        <v>163</v>
      </c>
      <c r="U14" s="39" t="s">
        <v>163</v>
      </c>
      <c r="V14" s="39" t="s">
        <v>163</v>
      </c>
      <c r="W14" s="39" t="s">
        <v>163</v>
      </c>
      <c r="X14" s="39" t="s">
        <v>163</v>
      </c>
      <c r="Y14" s="39" t="s">
        <v>163</v>
      </c>
      <c r="Z14" s="39" t="s">
        <v>163</v>
      </c>
      <c r="AA14" s="39" t="s">
        <v>163</v>
      </c>
      <c r="AB14" s="39" t="s">
        <v>163</v>
      </c>
      <c r="AC14" s="39" t="s">
        <v>163</v>
      </c>
      <c r="AD14" s="39" t="s">
        <v>163</v>
      </c>
      <c r="AE14" s="39" t="s">
        <v>163</v>
      </c>
      <c r="AF14" s="39" t="s">
        <v>163</v>
      </c>
      <c r="AG14" s="39" t="s">
        <v>163</v>
      </c>
      <c r="AH14" s="39" t="s">
        <v>163</v>
      </c>
      <c r="AI14" s="39" t="s">
        <v>163</v>
      </c>
      <c r="AJ14" s="39" t="s">
        <v>163</v>
      </c>
      <c r="AK14" s="39" t="s">
        <v>163</v>
      </c>
      <c r="AL14" s="39" t="s">
        <v>163</v>
      </c>
      <c r="AM14" s="39" t="s">
        <v>163</v>
      </c>
      <c r="AN14" s="39" t="s">
        <v>163</v>
      </c>
      <c r="AO14" s="39" t="s">
        <v>163</v>
      </c>
      <c r="AP14" s="39" t="s">
        <v>163</v>
      </c>
      <c r="AQ14" s="39" t="s">
        <v>163</v>
      </c>
      <c r="AR14" s="39" t="s">
        <v>163</v>
      </c>
      <c r="AS14" s="39" t="s">
        <v>163</v>
      </c>
      <c r="AT14" s="39" t="s">
        <v>163</v>
      </c>
      <c r="AU14" s="39" t="s">
        <v>163</v>
      </c>
      <c r="AV14" s="39" t="s">
        <v>163</v>
      </c>
      <c r="AW14" s="39" t="s">
        <v>163</v>
      </c>
      <c r="AX14" s="39" t="s">
        <v>163</v>
      </c>
      <c r="AY14" s="39" t="s">
        <v>163</v>
      </c>
      <c r="AZ14" s="39" t="s">
        <v>163</v>
      </c>
      <c r="BA14" s="39" t="s">
        <v>163</v>
      </c>
      <c r="BB14" s="39" t="s">
        <v>163</v>
      </c>
      <c r="BC14" s="39" t="s">
        <v>163</v>
      </c>
      <c r="BD14" s="39" t="s">
        <v>163</v>
      </c>
      <c r="BE14" s="39" t="s">
        <v>163</v>
      </c>
      <c r="BF14" s="39" t="s">
        <v>163</v>
      </c>
      <c r="BG14" s="39" t="s">
        <v>163</v>
      </c>
      <c r="BH14" s="39" t="s">
        <v>163</v>
      </c>
      <c r="BI14" s="39" t="s">
        <v>163</v>
      </c>
      <c r="BJ14" s="39" t="s">
        <v>163</v>
      </c>
      <c r="BK14" s="39" t="s">
        <v>163</v>
      </c>
      <c r="BL14" s="39" t="s">
        <v>163</v>
      </c>
      <c r="BM14" s="39" t="s">
        <v>163</v>
      </c>
      <c r="BN14" s="39" t="s">
        <v>163</v>
      </c>
      <c r="BO14" s="39" t="s">
        <v>163</v>
      </c>
      <c r="BP14" s="39" t="s">
        <v>163</v>
      </c>
      <c r="BQ14" s="39" t="s">
        <v>163</v>
      </c>
      <c r="BR14" s="39" t="s">
        <v>163</v>
      </c>
      <c r="BS14" s="39" t="s">
        <v>163</v>
      </c>
      <c r="BT14" s="39" t="s">
        <v>163</v>
      </c>
      <c r="BU14" s="39" t="s">
        <v>163</v>
      </c>
      <c r="BV14" s="39" t="s">
        <v>163</v>
      </c>
      <c r="BW14" s="39" t="s">
        <v>163</v>
      </c>
      <c r="BX14" s="39" t="s">
        <v>163</v>
      </c>
      <c r="BY14" s="39" t="s">
        <v>163</v>
      </c>
      <c r="BZ14" s="39" t="s">
        <v>163</v>
      </c>
      <c r="CA14" s="39" t="s">
        <v>163</v>
      </c>
      <c r="CB14" s="39" t="s">
        <v>163</v>
      </c>
      <c r="CC14" s="39" t="s">
        <v>163</v>
      </c>
      <c r="CD14" s="39" t="s">
        <v>163</v>
      </c>
      <c r="CE14" s="39" t="s">
        <v>163</v>
      </c>
      <c r="CF14" s="39" t="s">
        <v>163</v>
      </c>
      <c r="CG14" s="39" t="s">
        <v>163</v>
      </c>
      <c r="CH14" s="39" t="s">
        <v>163</v>
      </c>
      <c r="CI14" s="39" t="s">
        <v>163</v>
      </c>
      <c r="CJ14" s="39" t="s">
        <v>163</v>
      </c>
      <c r="CK14" s="39" t="s">
        <v>163</v>
      </c>
      <c r="CL14" s="39" t="s">
        <v>163</v>
      </c>
      <c r="CM14" s="39" t="s">
        <v>163</v>
      </c>
      <c r="CN14" s="39" t="s">
        <v>163</v>
      </c>
      <c r="CO14" s="39" t="s">
        <v>163</v>
      </c>
      <c r="CP14" s="39" t="s">
        <v>163</v>
      </c>
      <c r="CQ14" s="39" t="s">
        <v>163</v>
      </c>
      <c r="CR14" s="39" t="s">
        <v>163</v>
      </c>
      <c r="CS14" s="39" t="s">
        <v>163</v>
      </c>
      <c r="CT14" s="39" t="s">
        <v>163</v>
      </c>
      <c r="CU14" s="39" t="s">
        <v>163</v>
      </c>
      <c r="CV14" s="39" t="s">
        <v>163</v>
      </c>
      <c r="CW14" s="39" t="s">
        <v>163</v>
      </c>
      <c r="CX14" s="39" t="s">
        <v>163</v>
      </c>
      <c r="CY14" s="39" t="s">
        <v>163</v>
      </c>
      <c r="CZ14" s="39" t="s">
        <v>163</v>
      </c>
      <c r="DA14" s="39" t="s">
        <v>163</v>
      </c>
      <c r="DB14" s="39" t="s">
        <v>163</v>
      </c>
      <c r="DC14" s="39" t="s">
        <v>163</v>
      </c>
      <c r="DD14" s="39" t="s">
        <v>163</v>
      </c>
      <c r="DE14" s="39" t="s">
        <v>163</v>
      </c>
      <c r="DF14" s="39" t="s">
        <v>163</v>
      </c>
      <c r="DG14" s="39" t="s">
        <v>163</v>
      </c>
      <c r="DH14" s="39" t="s">
        <v>163</v>
      </c>
      <c r="DI14" s="39" t="s">
        <v>163</v>
      </c>
      <c r="DJ14" s="39" t="s">
        <v>163</v>
      </c>
      <c r="DK14" s="39" t="s">
        <v>163</v>
      </c>
      <c r="DL14" s="39" t="s">
        <v>163</v>
      </c>
      <c r="DM14" s="39" t="s">
        <v>163</v>
      </c>
      <c r="DN14" t="s">
        <v>441</v>
      </c>
      <c r="DO14" t="s">
        <v>441</v>
      </c>
      <c r="DP14" s="39" t="s">
        <v>163</v>
      </c>
      <c r="DQ14" s="39" t="s">
        <v>163</v>
      </c>
      <c r="DR14" s="39" t="s">
        <v>163</v>
      </c>
      <c r="DS14" s="39" t="s">
        <v>163</v>
      </c>
      <c r="DT14" s="39" t="s">
        <v>163</v>
      </c>
      <c r="DU14" s="39" t="s">
        <v>163</v>
      </c>
      <c r="DV14" s="39" t="s">
        <v>163</v>
      </c>
      <c r="DW14" s="39" t="s">
        <v>163</v>
      </c>
      <c r="DX14" s="39" t="s">
        <v>163</v>
      </c>
      <c r="DY14" s="39" t="s">
        <v>163</v>
      </c>
      <c r="DZ14" s="39" t="s">
        <v>163</v>
      </c>
      <c r="EA14" s="39" t="s">
        <v>163</v>
      </c>
      <c r="EB14" s="39" t="s">
        <v>163</v>
      </c>
      <c r="EC14" s="39" t="s">
        <v>163</v>
      </c>
      <c r="ED14" s="39" t="s">
        <v>163</v>
      </c>
      <c r="EE14" s="39" t="s">
        <v>163</v>
      </c>
      <c r="EF14" s="39" t="s">
        <v>163</v>
      </c>
      <c r="EG14" s="39" t="s">
        <v>163</v>
      </c>
      <c r="EH14" s="39" t="s">
        <v>163</v>
      </c>
      <c r="EI14" s="39" t="s">
        <v>163</v>
      </c>
      <c r="EJ14" s="39" t="s">
        <v>163</v>
      </c>
      <c r="EK14" s="39" t="s">
        <v>163</v>
      </c>
      <c r="EL14" s="39" t="s">
        <v>163</v>
      </c>
      <c r="EM14" s="39" t="s">
        <v>163</v>
      </c>
      <c r="EN14" t="s">
        <v>441</v>
      </c>
      <c r="EO14" t="s">
        <v>441</v>
      </c>
      <c r="EP14" s="39" t="s">
        <v>163</v>
      </c>
      <c r="EQ14" s="39" t="s">
        <v>163</v>
      </c>
      <c r="ER14" s="39" t="s">
        <v>163</v>
      </c>
      <c r="ES14" s="39" t="s">
        <v>163</v>
      </c>
      <c r="ET14" s="39" t="s">
        <v>163</v>
      </c>
      <c r="EU14" s="39" t="s">
        <v>163</v>
      </c>
      <c r="EV14" s="39" t="s">
        <v>163</v>
      </c>
      <c r="EW14" s="39" t="s">
        <v>163</v>
      </c>
      <c r="EX14" s="39" t="s">
        <v>163</v>
      </c>
      <c r="EY14" s="39" t="s">
        <v>163</v>
      </c>
      <c r="EZ14" s="39" t="s">
        <v>163</v>
      </c>
      <c r="FA14" s="39" t="s">
        <v>163</v>
      </c>
      <c r="FB14" s="39" t="s">
        <v>163</v>
      </c>
      <c r="FC14" s="39" t="s">
        <v>163</v>
      </c>
      <c r="FD14" s="39" t="s">
        <v>163</v>
      </c>
      <c r="FE14" s="39" t="s">
        <v>163</v>
      </c>
      <c r="FF14" s="39" t="s">
        <v>163</v>
      </c>
      <c r="FG14" s="39" t="s">
        <v>163</v>
      </c>
      <c r="FH14" s="39" t="s">
        <v>163</v>
      </c>
      <c r="FI14" s="39" t="s">
        <v>163</v>
      </c>
      <c r="FJ14" s="39" t="s">
        <v>163</v>
      </c>
      <c r="FK14" s="39" t="s">
        <v>163</v>
      </c>
      <c r="FL14" s="39" t="s">
        <v>163</v>
      </c>
      <c r="FM14" s="39" t="s">
        <v>163</v>
      </c>
      <c r="FN14" t="s">
        <v>441</v>
      </c>
      <c r="FO14" t="s">
        <v>441</v>
      </c>
      <c r="FP14" s="39" t="s">
        <v>163</v>
      </c>
      <c r="FQ14" s="39" t="s">
        <v>163</v>
      </c>
      <c r="FR14" s="39" t="s">
        <v>163</v>
      </c>
      <c r="FS14" s="39" t="s">
        <v>163</v>
      </c>
      <c r="FT14" s="39" t="s">
        <v>163</v>
      </c>
      <c r="FU14" s="39" t="s">
        <v>163</v>
      </c>
      <c r="FV14" s="39" t="s">
        <v>163</v>
      </c>
      <c r="FW14" s="39" t="s">
        <v>163</v>
      </c>
      <c r="FX14" s="39" t="s">
        <v>163</v>
      </c>
      <c r="FY14" s="39" t="s">
        <v>163</v>
      </c>
      <c r="FZ14" s="39" t="s">
        <v>163</v>
      </c>
      <c r="GA14" s="39" t="s">
        <v>163</v>
      </c>
      <c r="GB14" s="39" t="s">
        <v>163</v>
      </c>
      <c r="GC14" s="39" t="s">
        <v>163</v>
      </c>
      <c r="GD14" s="39" t="s">
        <v>163</v>
      </c>
      <c r="GE14" s="39" t="s">
        <v>163</v>
      </c>
      <c r="GF14" s="39" t="s">
        <v>163</v>
      </c>
      <c r="GG14" s="39" t="s">
        <v>163</v>
      </c>
      <c r="GH14" s="39" t="s">
        <v>163</v>
      </c>
      <c r="GI14" s="39" t="s">
        <v>163</v>
      </c>
      <c r="GJ14" s="39" t="s">
        <v>163</v>
      </c>
      <c r="GK14" s="39" t="s">
        <v>163</v>
      </c>
      <c r="GL14" t="s">
        <v>441</v>
      </c>
      <c r="GM14" t="s">
        <v>441</v>
      </c>
      <c r="GN14" t="s">
        <v>441</v>
      </c>
      <c r="GO14" t="s">
        <v>441</v>
      </c>
      <c r="GP14" s="39" t="s">
        <v>163</v>
      </c>
      <c r="GQ14" s="39" t="s">
        <v>163</v>
      </c>
      <c r="GR14" s="39" t="s">
        <v>163</v>
      </c>
      <c r="GS14" s="39" t="s">
        <v>163</v>
      </c>
      <c r="GT14" s="39" t="s">
        <v>163</v>
      </c>
      <c r="GU14" s="39" t="s">
        <v>163</v>
      </c>
      <c r="GV14" s="39" t="s">
        <v>163</v>
      </c>
      <c r="GW14" s="39" t="s">
        <v>163</v>
      </c>
      <c r="GX14" s="39" t="s">
        <v>163</v>
      </c>
      <c r="GY14" s="39" t="s">
        <v>163</v>
      </c>
      <c r="GZ14" s="39" t="s">
        <v>163</v>
      </c>
      <c r="HA14" s="39" t="s">
        <v>163</v>
      </c>
      <c r="HB14" s="39" t="s">
        <v>163</v>
      </c>
      <c r="HC14" s="39" t="s">
        <v>163</v>
      </c>
      <c r="HD14" s="39" t="s">
        <v>163</v>
      </c>
      <c r="HE14" s="39" t="s">
        <v>163</v>
      </c>
      <c r="HF14" s="39" t="s">
        <v>163</v>
      </c>
      <c r="HG14" s="39" t="s">
        <v>163</v>
      </c>
      <c r="HH14" s="39" t="s">
        <v>163</v>
      </c>
      <c r="HI14" s="39" t="s">
        <v>163</v>
      </c>
      <c r="HJ14" s="39" t="s">
        <v>163</v>
      </c>
      <c r="HK14" s="39" t="s">
        <v>163</v>
      </c>
      <c r="HL14" t="s">
        <v>442</v>
      </c>
      <c r="HM14" t="s">
        <v>442</v>
      </c>
      <c r="HN14" s="39" t="s">
        <v>163</v>
      </c>
      <c r="HO14" s="39" t="s">
        <v>163</v>
      </c>
      <c r="HP14" s="39" t="s">
        <v>163</v>
      </c>
      <c r="HQ14" s="39" t="s">
        <v>163</v>
      </c>
      <c r="HR14" s="39" t="s">
        <v>163</v>
      </c>
      <c r="HS14" s="39" t="s">
        <v>163</v>
      </c>
      <c r="HT14" s="39" t="s">
        <v>163</v>
      </c>
      <c r="HU14" s="39" t="s">
        <v>163</v>
      </c>
      <c r="HV14" s="39" t="s">
        <v>163</v>
      </c>
      <c r="HW14" s="39" t="s">
        <v>163</v>
      </c>
      <c r="HX14" s="39" t="s">
        <v>163</v>
      </c>
      <c r="HY14" s="39" t="s">
        <v>163</v>
      </c>
      <c r="HZ14" s="39" t="s">
        <v>163</v>
      </c>
      <c r="IA14" t="s">
        <v>437</v>
      </c>
      <c r="IB14" s="39" t="s">
        <v>163</v>
      </c>
      <c r="IC14" s="39" t="s">
        <v>163</v>
      </c>
      <c r="ID14" s="39" t="s">
        <v>163</v>
      </c>
      <c r="IE14" s="39" t="s">
        <v>163</v>
      </c>
      <c r="IF14" s="39" t="s">
        <v>163</v>
      </c>
      <c r="IG14" s="39" t="s">
        <v>163</v>
      </c>
      <c r="IH14" s="39" t="s">
        <v>163</v>
      </c>
      <c r="II14" s="39" t="s">
        <v>163</v>
      </c>
      <c r="IJ14" s="39" t="s">
        <v>163</v>
      </c>
      <c r="IK14" s="39" t="s">
        <v>163</v>
      </c>
      <c r="IL14" s="39" t="s">
        <v>163</v>
      </c>
      <c r="IM14" t="s">
        <v>442</v>
      </c>
      <c r="IN14" t="s">
        <v>442</v>
      </c>
      <c r="IO14" s="39"/>
      <c r="IP14" s="39" t="s">
        <v>163</v>
      </c>
      <c r="IQ14" s="39" t="s">
        <v>163</v>
      </c>
      <c r="IR14" s="39" t="s">
        <v>163</v>
      </c>
      <c r="IS14" s="39" t="s">
        <v>163</v>
      </c>
      <c r="IT14" s="39" t="s">
        <v>163</v>
      </c>
      <c r="IU14" s="39" t="s">
        <v>163</v>
      </c>
      <c r="IV14" s="39" t="s">
        <v>163</v>
      </c>
      <c r="IW14" s="39" t="s">
        <v>163</v>
      </c>
      <c r="IX14" s="39" t="s">
        <v>163</v>
      </c>
      <c r="IY14" s="39" t="s">
        <v>163</v>
      </c>
      <c r="IZ14" s="39" t="s">
        <v>163</v>
      </c>
      <c r="JA14" s="39" t="s">
        <v>163</v>
      </c>
      <c r="JB14" s="39" t="s">
        <v>163</v>
      </c>
      <c r="JC14" s="39"/>
      <c r="JD14" t="s">
        <v>163</v>
      </c>
    </row>
    <row r="15" spans="1:265" x14ac:dyDescent="0.25">
      <c r="B15" t="s">
        <v>163</v>
      </c>
      <c r="C15" s="337" t="s">
        <v>408</v>
      </c>
      <c r="D15" s="50" t="s">
        <v>383</v>
      </c>
      <c r="E15" s="50" t="s">
        <v>358</v>
      </c>
      <c r="F15" s="50" t="s">
        <v>335</v>
      </c>
      <c r="G15" s="50" t="s">
        <v>306</v>
      </c>
      <c r="H15" s="50" t="s">
        <v>280</v>
      </c>
      <c r="I15" s="50" t="s">
        <v>259</v>
      </c>
      <c r="J15" s="50" t="s">
        <v>237</v>
      </c>
      <c r="K15" s="50" t="s">
        <v>219</v>
      </c>
      <c r="L15" s="50" t="s">
        <v>197</v>
      </c>
      <c r="M15" s="53" t="s">
        <v>163</v>
      </c>
      <c r="O15" s="478"/>
      <c r="P15" s="38" t="s">
        <v>163</v>
      </c>
      <c r="Q15" s="39" t="s">
        <v>163</v>
      </c>
      <c r="R15" s="39" t="s">
        <v>163</v>
      </c>
      <c r="S15" s="39" t="s">
        <v>163</v>
      </c>
      <c r="T15" s="39" t="s">
        <v>163</v>
      </c>
      <c r="U15" s="39" t="s">
        <v>163</v>
      </c>
      <c r="V15" s="39" t="s">
        <v>163</v>
      </c>
      <c r="W15" s="39" t="s">
        <v>163</v>
      </c>
      <c r="X15" s="39" t="s">
        <v>163</v>
      </c>
      <c r="Y15" s="39" t="s">
        <v>163</v>
      </c>
      <c r="Z15" s="39" t="s">
        <v>163</v>
      </c>
      <c r="AA15" s="39" t="s">
        <v>163</v>
      </c>
      <c r="AB15" s="39" t="s">
        <v>163</v>
      </c>
      <c r="AC15" s="39" t="s">
        <v>163</v>
      </c>
      <c r="AD15" s="39" t="s">
        <v>163</v>
      </c>
      <c r="AE15" s="39" t="s">
        <v>163</v>
      </c>
      <c r="AF15" s="39" t="s">
        <v>163</v>
      </c>
      <c r="AG15" s="39" t="s">
        <v>163</v>
      </c>
      <c r="AH15" s="39" t="s">
        <v>163</v>
      </c>
      <c r="AI15" s="39" t="s">
        <v>163</v>
      </c>
      <c r="AJ15" s="39" t="s">
        <v>163</v>
      </c>
      <c r="AK15" s="39" t="s">
        <v>163</v>
      </c>
      <c r="AL15" s="39" t="s">
        <v>163</v>
      </c>
      <c r="AM15" s="39" t="s">
        <v>163</v>
      </c>
      <c r="AN15" s="39" t="s">
        <v>163</v>
      </c>
      <c r="AO15" s="39" t="s">
        <v>163</v>
      </c>
      <c r="AP15" s="39" t="s">
        <v>163</v>
      </c>
      <c r="AQ15" s="39" t="s">
        <v>163</v>
      </c>
      <c r="AR15" s="39" t="s">
        <v>163</v>
      </c>
      <c r="AS15" s="39" t="s">
        <v>163</v>
      </c>
      <c r="AT15" s="39" t="s">
        <v>163</v>
      </c>
      <c r="AU15" s="39" t="s">
        <v>163</v>
      </c>
      <c r="AV15" s="39" t="s">
        <v>163</v>
      </c>
      <c r="AW15" s="39" t="s">
        <v>163</v>
      </c>
      <c r="AX15" s="39" t="s">
        <v>163</v>
      </c>
      <c r="AY15" s="39" t="s">
        <v>163</v>
      </c>
      <c r="AZ15" s="39" t="s">
        <v>163</v>
      </c>
      <c r="BA15" s="39" t="s">
        <v>163</v>
      </c>
      <c r="BB15" s="39" t="s">
        <v>163</v>
      </c>
      <c r="BC15" s="39" t="s">
        <v>163</v>
      </c>
      <c r="BD15" s="39" t="s">
        <v>163</v>
      </c>
      <c r="BE15" s="39" t="s">
        <v>163</v>
      </c>
      <c r="BF15" s="39" t="s">
        <v>163</v>
      </c>
      <c r="BG15" s="39" t="s">
        <v>163</v>
      </c>
      <c r="BH15" s="39" t="s">
        <v>163</v>
      </c>
      <c r="BI15" s="39" t="s">
        <v>163</v>
      </c>
      <c r="BJ15" s="39" t="s">
        <v>163</v>
      </c>
      <c r="BK15" s="39" t="s">
        <v>163</v>
      </c>
      <c r="BL15" s="39" t="s">
        <v>163</v>
      </c>
      <c r="BM15" s="39" t="s">
        <v>163</v>
      </c>
      <c r="BN15" s="39" t="s">
        <v>163</v>
      </c>
      <c r="BO15" s="39" t="s">
        <v>163</v>
      </c>
      <c r="BP15" s="39" t="s">
        <v>163</v>
      </c>
      <c r="BQ15" s="39" t="s">
        <v>163</v>
      </c>
      <c r="BR15" s="39" t="s">
        <v>163</v>
      </c>
      <c r="BS15" s="39" t="s">
        <v>163</v>
      </c>
      <c r="BT15" s="39" t="s">
        <v>163</v>
      </c>
      <c r="BU15" s="39" t="s">
        <v>163</v>
      </c>
      <c r="BV15" s="39" t="s">
        <v>163</v>
      </c>
      <c r="BW15" s="39" t="s">
        <v>163</v>
      </c>
      <c r="BX15" s="39" t="s">
        <v>163</v>
      </c>
      <c r="BY15" s="39" t="s">
        <v>163</v>
      </c>
      <c r="BZ15" s="39" t="s">
        <v>163</v>
      </c>
      <c r="CA15" s="39" t="s">
        <v>163</v>
      </c>
      <c r="CB15" s="39" t="s">
        <v>163</v>
      </c>
      <c r="CC15" s="39" t="s">
        <v>163</v>
      </c>
      <c r="CD15" s="39" t="s">
        <v>163</v>
      </c>
      <c r="CE15" s="39" t="s">
        <v>163</v>
      </c>
      <c r="CF15" s="39" t="s">
        <v>163</v>
      </c>
      <c r="CG15" s="39" t="s">
        <v>163</v>
      </c>
      <c r="CH15" s="39" t="s">
        <v>163</v>
      </c>
      <c r="CI15" s="39" t="s">
        <v>163</v>
      </c>
      <c r="CJ15" s="39" t="s">
        <v>163</v>
      </c>
      <c r="CK15" s="39" t="s">
        <v>163</v>
      </c>
      <c r="CL15" s="39" t="s">
        <v>163</v>
      </c>
      <c r="CM15" s="39" t="s">
        <v>163</v>
      </c>
      <c r="CN15" s="39" t="s">
        <v>163</v>
      </c>
      <c r="CO15" s="39" t="s">
        <v>163</v>
      </c>
      <c r="CP15" s="39" t="s">
        <v>163</v>
      </c>
      <c r="CQ15" s="39" t="s">
        <v>163</v>
      </c>
      <c r="CR15" s="39" t="s">
        <v>163</v>
      </c>
      <c r="CS15" s="39" t="s">
        <v>163</v>
      </c>
      <c r="CT15" s="39" t="s">
        <v>163</v>
      </c>
      <c r="CU15" s="39" t="s">
        <v>163</v>
      </c>
      <c r="CV15" s="39" t="s">
        <v>163</v>
      </c>
      <c r="CW15" s="39" t="s">
        <v>163</v>
      </c>
      <c r="CX15" s="39" t="s">
        <v>163</v>
      </c>
      <c r="CY15" s="39" t="s">
        <v>163</v>
      </c>
      <c r="CZ15" s="39" t="s">
        <v>163</v>
      </c>
      <c r="DA15" s="39" t="s">
        <v>163</v>
      </c>
      <c r="DB15" s="39" t="s">
        <v>163</v>
      </c>
      <c r="DC15" s="39" t="s">
        <v>163</v>
      </c>
      <c r="DD15" s="39" t="s">
        <v>163</v>
      </c>
      <c r="DE15" s="39" t="s">
        <v>163</v>
      </c>
      <c r="DF15" s="39" t="s">
        <v>163</v>
      </c>
      <c r="DG15" s="39" t="s">
        <v>163</v>
      </c>
      <c r="DH15" s="39" t="s">
        <v>163</v>
      </c>
      <c r="DI15" s="39" t="s">
        <v>163</v>
      </c>
      <c r="DJ15" s="39" t="s">
        <v>163</v>
      </c>
      <c r="DK15" s="39" t="s">
        <v>163</v>
      </c>
      <c r="DL15" s="39" t="s">
        <v>163</v>
      </c>
      <c r="DM15" s="39" t="s">
        <v>163</v>
      </c>
      <c r="DN15" t="s">
        <v>433</v>
      </c>
      <c r="DO15" s="39" t="s">
        <v>163</v>
      </c>
      <c r="DP15" s="39" t="s">
        <v>163</v>
      </c>
      <c r="DQ15" s="39" t="s">
        <v>163</v>
      </c>
      <c r="DR15" s="39" t="s">
        <v>163</v>
      </c>
      <c r="DS15" s="39" t="s">
        <v>163</v>
      </c>
      <c r="DT15" s="39" t="s">
        <v>163</v>
      </c>
      <c r="DU15" s="39" t="s">
        <v>163</v>
      </c>
      <c r="DV15" s="39" t="s">
        <v>163</v>
      </c>
      <c r="DW15" s="39" t="s">
        <v>163</v>
      </c>
      <c r="DX15" s="39" t="s">
        <v>163</v>
      </c>
      <c r="DY15" s="39" t="s">
        <v>163</v>
      </c>
      <c r="DZ15" s="39" t="s">
        <v>163</v>
      </c>
      <c r="EA15" s="39" t="s">
        <v>163</v>
      </c>
      <c r="EB15" s="39" t="s">
        <v>163</v>
      </c>
      <c r="EC15" s="39" t="s">
        <v>163</v>
      </c>
      <c r="ED15" s="39" t="s">
        <v>163</v>
      </c>
      <c r="EE15" s="39" t="s">
        <v>163</v>
      </c>
      <c r="EF15" s="39" t="s">
        <v>163</v>
      </c>
      <c r="EG15" s="39" t="s">
        <v>163</v>
      </c>
      <c r="EH15" s="39" t="s">
        <v>163</v>
      </c>
      <c r="EI15" s="39" t="s">
        <v>163</v>
      </c>
      <c r="EJ15" s="39" t="s">
        <v>163</v>
      </c>
      <c r="EK15" s="39" t="s">
        <v>163</v>
      </c>
      <c r="EL15" s="39" t="s">
        <v>163</v>
      </c>
      <c r="EM15" s="39" t="s">
        <v>163</v>
      </c>
      <c r="EN15" t="s">
        <v>433</v>
      </c>
      <c r="EO15" s="39" t="s">
        <v>163</v>
      </c>
      <c r="EP15" s="39" t="s">
        <v>163</v>
      </c>
      <c r="EQ15" s="39" t="s">
        <v>163</v>
      </c>
      <c r="ER15" s="39" t="s">
        <v>163</v>
      </c>
      <c r="ES15" s="39" t="s">
        <v>163</v>
      </c>
      <c r="ET15" s="39" t="s">
        <v>163</v>
      </c>
      <c r="EU15" s="39" t="s">
        <v>163</v>
      </c>
      <c r="EV15" s="39" t="s">
        <v>163</v>
      </c>
      <c r="EW15" s="39" t="s">
        <v>163</v>
      </c>
      <c r="EX15" s="39" t="s">
        <v>163</v>
      </c>
      <c r="EY15" s="39" t="s">
        <v>163</v>
      </c>
      <c r="EZ15" s="39" t="s">
        <v>163</v>
      </c>
      <c r="FA15" s="39" t="s">
        <v>163</v>
      </c>
      <c r="FB15" s="39" t="s">
        <v>163</v>
      </c>
      <c r="FC15" s="39" t="s">
        <v>163</v>
      </c>
      <c r="FD15" s="39" t="s">
        <v>163</v>
      </c>
      <c r="FE15" s="39" t="s">
        <v>163</v>
      </c>
      <c r="FF15" s="39" t="s">
        <v>163</v>
      </c>
      <c r="FG15" s="39" t="s">
        <v>163</v>
      </c>
      <c r="FH15" s="39" t="s">
        <v>163</v>
      </c>
      <c r="FI15" s="39" t="s">
        <v>163</v>
      </c>
      <c r="FJ15" s="39" t="s">
        <v>163</v>
      </c>
      <c r="FK15" s="39" t="s">
        <v>163</v>
      </c>
      <c r="FL15" s="39" t="s">
        <v>163</v>
      </c>
      <c r="FM15" s="39" t="s">
        <v>163</v>
      </c>
      <c r="FN15" t="s">
        <v>433</v>
      </c>
      <c r="FO15" s="39" t="s">
        <v>163</v>
      </c>
      <c r="FP15" s="39" t="s">
        <v>163</v>
      </c>
      <c r="FQ15" s="39" t="s">
        <v>163</v>
      </c>
      <c r="FR15" s="39" t="s">
        <v>163</v>
      </c>
      <c r="FS15" s="39" t="s">
        <v>163</v>
      </c>
      <c r="FT15" s="39" t="s">
        <v>163</v>
      </c>
      <c r="FU15" s="39" t="s">
        <v>163</v>
      </c>
      <c r="FV15" s="39" t="s">
        <v>163</v>
      </c>
      <c r="FW15" s="39" t="s">
        <v>163</v>
      </c>
      <c r="FX15" s="39" t="s">
        <v>163</v>
      </c>
      <c r="FY15" s="39" t="s">
        <v>163</v>
      </c>
      <c r="FZ15" s="39" t="s">
        <v>163</v>
      </c>
      <c r="GA15" s="39" t="s">
        <v>163</v>
      </c>
      <c r="GB15" s="39" t="s">
        <v>163</v>
      </c>
      <c r="GC15" s="39" t="s">
        <v>163</v>
      </c>
      <c r="GD15" s="39" t="s">
        <v>163</v>
      </c>
      <c r="GE15" s="39" t="s">
        <v>163</v>
      </c>
      <c r="GF15" s="39" t="s">
        <v>163</v>
      </c>
      <c r="GG15" s="39" t="s">
        <v>163</v>
      </c>
      <c r="GH15" s="39" t="s">
        <v>163</v>
      </c>
      <c r="GI15" s="39" t="s">
        <v>163</v>
      </c>
      <c r="GJ15" s="39" t="s">
        <v>163</v>
      </c>
      <c r="GK15" s="39" t="s">
        <v>163</v>
      </c>
      <c r="GL15" t="s">
        <v>433</v>
      </c>
      <c r="GM15" s="39" t="s">
        <v>163</v>
      </c>
      <c r="GN15" t="s">
        <v>433</v>
      </c>
      <c r="GO15" s="39" t="s">
        <v>163</v>
      </c>
      <c r="GP15" s="39" t="s">
        <v>163</v>
      </c>
      <c r="GQ15" s="39" t="s">
        <v>163</v>
      </c>
      <c r="GR15" s="39" t="s">
        <v>163</v>
      </c>
      <c r="GS15" s="39" t="s">
        <v>163</v>
      </c>
      <c r="GT15" s="39" t="s">
        <v>163</v>
      </c>
      <c r="GU15" s="39" t="s">
        <v>163</v>
      </c>
      <c r="GV15" s="39" t="s">
        <v>163</v>
      </c>
      <c r="GW15" s="39" t="s">
        <v>163</v>
      </c>
      <c r="GX15" s="39" t="s">
        <v>163</v>
      </c>
      <c r="GY15" s="39" t="s">
        <v>163</v>
      </c>
      <c r="GZ15" s="39" t="s">
        <v>163</v>
      </c>
      <c r="HA15" s="39" t="s">
        <v>163</v>
      </c>
      <c r="HB15" s="39" t="s">
        <v>163</v>
      </c>
      <c r="HC15" s="39" t="s">
        <v>163</v>
      </c>
      <c r="HD15" s="39" t="s">
        <v>163</v>
      </c>
      <c r="HE15" s="39" t="s">
        <v>163</v>
      </c>
      <c r="HF15" s="39" t="s">
        <v>163</v>
      </c>
      <c r="HG15" s="39" t="s">
        <v>163</v>
      </c>
      <c r="HH15" s="39" t="s">
        <v>163</v>
      </c>
      <c r="HI15" s="39" t="s">
        <v>163</v>
      </c>
      <c r="HJ15" s="39" t="s">
        <v>163</v>
      </c>
      <c r="HK15" s="39" t="s">
        <v>163</v>
      </c>
      <c r="HL15" s="39" t="s">
        <v>163</v>
      </c>
      <c r="HM15" s="39" t="s">
        <v>163</v>
      </c>
      <c r="HN15" s="39" t="s">
        <v>163</v>
      </c>
      <c r="HO15" s="39" t="s">
        <v>163</v>
      </c>
      <c r="HP15" s="39" t="s">
        <v>163</v>
      </c>
      <c r="HQ15" s="39" t="s">
        <v>163</v>
      </c>
      <c r="HR15" s="39" t="s">
        <v>163</v>
      </c>
      <c r="HS15" s="39" t="s">
        <v>163</v>
      </c>
      <c r="HT15" s="39" t="s">
        <v>163</v>
      </c>
      <c r="HU15" s="39" t="s">
        <v>163</v>
      </c>
      <c r="HV15" s="39" t="s">
        <v>163</v>
      </c>
      <c r="HW15" s="39" t="s">
        <v>163</v>
      </c>
      <c r="HX15" s="39" t="s">
        <v>163</v>
      </c>
      <c r="HY15" s="39" t="s">
        <v>163</v>
      </c>
      <c r="HZ15" s="39" t="s">
        <v>163</v>
      </c>
      <c r="IA15" s="39" t="s">
        <v>163</v>
      </c>
      <c r="IB15" s="39" t="s">
        <v>163</v>
      </c>
      <c r="IC15" s="39" t="s">
        <v>163</v>
      </c>
      <c r="ID15" s="39" t="s">
        <v>163</v>
      </c>
      <c r="IE15" s="39" t="s">
        <v>163</v>
      </c>
      <c r="IF15" s="39" t="s">
        <v>163</v>
      </c>
      <c r="IG15" s="39" t="s">
        <v>163</v>
      </c>
      <c r="IH15" s="39" t="s">
        <v>163</v>
      </c>
      <c r="II15" s="39" t="s">
        <v>163</v>
      </c>
      <c r="IJ15" s="39" t="s">
        <v>163</v>
      </c>
      <c r="IK15" s="39" t="s">
        <v>163</v>
      </c>
      <c r="IL15" s="39" t="s">
        <v>163</v>
      </c>
      <c r="IM15" s="39" t="s">
        <v>163</v>
      </c>
      <c r="IN15" s="39" t="s">
        <v>163</v>
      </c>
      <c r="IO15" s="39"/>
      <c r="IP15" s="39" t="s">
        <v>163</v>
      </c>
      <c r="IQ15" s="39" t="s">
        <v>163</v>
      </c>
      <c r="IR15" s="39" t="s">
        <v>163</v>
      </c>
      <c r="IS15" s="39" t="s">
        <v>163</v>
      </c>
      <c r="IT15" s="39" t="s">
        <v>163</v>
      </c>
      <c r="IU15" s="39" t="s">
        <v>163</v>
      </c>
      <c r="IV15" s="39" t="s">
        <v>163</v>
      </c>
      <c r="IW15" s="39" t="s">
        <v>163</v>
      </c>
      <c r="IX15" s="39" t="s">
        <v>163</v>
      </c>
      <c r="IY15" s="39" t="s">
        <v>163</v>
      </c>
      <c r="IZ15" s="39" t="s">
        <v>163</v>
      </c>
      <c r="JA15" s="39" t="s">
        <v>163</v>
      </c>
      <c r="JB15" s="39" t="s">
        <v>163</v>
      </c>
      <c r="JC15" s="39"/>
      <c r="JD15" t="s">
        <v>163</v>
      </c>
    </row>
    <row r="16" spans="1:265" x14ac:dyDescent="0.25">
      <c r="A16" s="14" t="s">
        <v>162</v>
      </c>
      <c r="B16" t="s">
        <v>163</v>
      </c>
      <c r="C16" s="337" t="s">
        <v>409</v>
      </c>
      <c r="D16" s="50" t="s">
        <v>384</v>
      </c>
      <c r="E16" s="50" t="s">
        <v>360</v>
      </c>
      <c r="F16" s="50" t="s">
        <v>336</v>
      </c>
      <c r="G16" s="50" t="s">
        <v>308</v>
      </c>
      <c r="H16" s="50" t="s">
        <v>282</v>
      </c>
      <c r="I16" s="54" t="s">
        <v>163</v>
      </c>
      <c r="J16" s="50" t="s">
        <v>238</v>
      </c>
      <c r="K16" s="54" t="s">
        <v>163</v>
      </c>
      <c r="L16" s="50" t="s">
        <v>198</v>
      </c>
      <c r="M16" s="53" t="s">
        <v>163</v>
      </c>
      <c r="O16" s="479"/>
      <c r="P16" s="40" t="s">
        <v>163</v>
      </c>
      <c r="Q16" s="41" t="s">
        <v>163</v>
      </c>
      <c r="R16" s="41" t="s">
        <v>163</v>
      </c>
      <c r="S16" s="41" t="s">
        <v>163</v>
      </c>
      <c r="T16" s="41" t="s">
        <v>163</v>
      </c>
      <c r="U16" s="41" t="s">
        <v>163</v>
      </c>
      <c r="V16" s="41" t="s">
        <v>163</v>
      </c>
      <c r="W16" s="41" t="s">
        <v>163</v>
      </c>
      <c r="X16" s="41" t="s">
        <v>163</v>
      </c>
      <c r="Y16" s="41" t="s">
        <v>163</v>
      </c>
      <c r="Z16" s="41" t="s">
        <v>163</v>
      </c>
      <c r="AA16" s="41" t="s">
        <v>163</v>
      </c>
      <c r="AB16" s="41" t="s">
        <v>163</v>
      </c>
      <c r="AC16" s="41" t="s">
        <v>163</v>
      </c>
      <c r="AD16" s="41" t="s">
        <v>163</v>
      </c>
      <c r="AE16" s="41" t="s">
        <v>163</v>
      </c>
      <c r="AF16" s="41" t="s">
        <v>163</v>
      </c>
      <c r="AG16" s="41" t="s">
        <v>163</v>
      </c>
      <c r="AH16" s="41" t="s">
        <v>163</v>
      </c>
      <c r="AI16" s="41" t="s">
        <v>163</v>
      </c>
      <c r="AJ16" s="41" t="s">
        <v>163</v>
      </c>
      <c r="AK16" s="41" t="s">
        <v>163</v>
      </c>
      <c r="AL16" s="41" t="s">
        <v>163</v>
      </c>
      <c r="AM16" s="41" t="s">
        <v>163</v>
      </c>
      <c r="AN16" s="41" t="s">
        <v>163</v>
      </c>
      <c r="AO16" s="41" t="s">
        <v>163</v>
      </c>
      <c r="AP16" s="41" t="s">
        <v>163</v>
      </c>
      <c r="AQ16" s="41" t="s">
        <v>163</v>
      </c>
      <c r="AR16" s="41" t="s">
        <v>163</v>
      </c>
      <c r="AS16" s="41" t="s">
        <v>163</v>
      </c>
      <c r="AT16" s="41" t="s">
        <v>163</v>
      </c>
      <c r="AU16" s="41" t="s">
        <v>163</v>
      </c>
      <c r="AV16" s="41" t="s">
        <v>163</v>
      </c>
      <c r="AW16" s="41" t="s">
        <v>163</v>
      </c>
      <c r="AX16" s="41" t="s">
        <v>163</v>
      </c>
      <c r="AY16" s="41" t="s">
        <v>163</v>
      </c>
      <c r="AZ16" s="41" t="s">
        <v>163</v>
      </c>
      <c r="BA16" s="41" t="s">
        <v>163</v>
      </c>
      <c r="BB16" s="41" t="s">
        <v>163</v>
      </c>
      <c r="BC16" s="41" t="s">
        <v>163</v>
      </c>
      <c r="BD16" s="41" t="s">
        <v>163</v>
      </c>
      <c r="BE16" s="41" t="s">
        <v>163</v>
      </c>
      <c r="BF16" s="41" t="s">
        <v>163</v>
      </c>
      <c r="BG16" s="41" t="s">
        <v>163</v>
      </c>
      <c r="BH16" s="41" t="s">
        <v>163</v>
      </c>
      <c r="BI16" s="41" t="s">
        <v>163</v>
      </c>
      <c r="BJ16" s="41" t="s">
        <v>163</v>
      </c>
      <c r="BK16" s="41" t="s">
        <v>163</v>
      </c>
      <c r="BL16" s="41" t="s">
        <v>163</v>
      </c>
      <c r="BM16" s="41" t="s">
        <v>163</v>
      </c>
      <c r="BN16" s="41" t="s">
        <v>163</v>
      </c>
      <c r="BO16" s="41" t="s">
        <v>163</v>
      </c>
      <c r="BP16" s="41" t="s">
        <v>163</v>
      </c>
      <c r="BQ16" s="41" t="s">
        <v>163</v>
      </c>
      <c r="BR16" s="41" t="s">
        <v>163</v>
      </c>
      <c r="BS16" s="41" t="s">
        <v>163</v>
      </c>
      <c r="BT16" s="41" t="s">
        <v>163</v>
      </c>
      <c r="BU16" s="41" t="s">
        <v>163</v>
      </c>
      <c r="BV16" s="41" t="s">
        <v>163</v>
      </c>
      <c r="BW16" s="41" t="s">
        <v>163</v>
      </c>
      <c r="BX16" s="41" t="s">
        <v>163</v>
      </c>
      <c r="BY16" s="41" t="s">
        <v>163</v>
      </c>
      <c r="BZ16" s="41" t="s">
        <v>163</v>
      </c>
      <c r="CA16" s="41" t="s">
        <v>163</v>
      </c>
      <c r="CB16" s="41" t="s">
        <v>163</v>
      </c>
      <c r="CC16" s="41" t="s">
        <v>163</v>
      </c>
      <c r="CD16" s="41" t="s">
        <v>163</v>
      </c>
      <c r="CE16" s="41" t="s">
        <v>163</v>
      </c>
      <c r="CF16" s="41" t="s">
        <v>163</v>
      </c>
      <c r="CG16" s="41" t="s">
        <v>163</v>
      </c>
      <c r="CH16" s="41" t="s">
        <v>163</v>
      </c>
      <c r="CI16" s="41" t="s">
        <v>163</v>
      </c>
      <c r="CJ16" s="41" t="s">
        <v>163</v>
      </c>
      <c r="CK16" s="41" t="s">
        <v>163</v>
      </c>
      <c r="CL16" s="41" t="s">
        <v>163</v>
      </c>
      <c r="CM16" s="41" t="s">
        <v>163</v>
      </c>
      <c r="CN16" s="41" t="s">
        <v>163</v>
      </c>
      <c r="CO16" s="41" t="s">
        <v>163</v>
      </c>
      <c r="CP16" s="41" t="s">
        <v>163</v>
      </c>
      <c r="CQ16" s="41" t="s">
        <v>163</v>
      </c>
      <c r="CR16" s="41" t="s">
        <v>163</v>
      </c>
      <c r="CS16" s="41" t="s">
        <v>163</v>
      </c>
      <c r="CT16" s="41" t="s">
        <v>163</v>
      </c>
      <c r="CU16" s="41" t="s">
        <v>163</v>
      </c>
      <c r="CV16" s="41" t="s">
        <v>163</v>
      </c>
      <c r="CW16" s="41" t="s">
        <v>163</v>
      </c>
      <c r="CX16" s="41" t="s">
        <v>163</v>
      </c>
      <c r="CY16" s="41" t="s">
        <v>163</v>
      </c>
      <c r="CZ16" s="41" t="s">
        <v>163</v>
      </c>
      <c r="DA16" s="41" t="s">
        <v>163</v>
      </c>
      <c r="DB16" s="41" t="s">
        <v>163</v>
      </c>
      <c r="DC16" s="41" t="s">
        <v>163</v>
      </c>
      <c r="DD16" s="41" t="s">
        <v>163</v>
      </c>
      <c r="DE16" s="41" t="s">
        <v>163</v>
      </c>
      <c r="DF16" s="41" t="s">
        <v>163</v>
      </c>
      <c r="DG16" s="41" t="s">
        <v>163</v>
      </c>
      <c r="DH16" s="41" t="s">
        <v>163</v>
      </c>
      <c r="DI16" s="41" t="s">
        <v>163</v>
      </c>
      <c r="DJ16" s="41" t="s">
        <v>163</v>
      </c>
      <c r="DK16" s="41" t="s">
        <v>163</v>
      </c>
      <c r="DL16" s="41" t="s">
        <v>163</v>
      </c>
      <c r="DM16" s="41" t="s">
        <v>163</v>
      </c>
      <c r="DN16" s="3" t="s">
        <v>437</v>
      </c>
      <c r="DO16" s="41" t="s">
        <v>163</v>
      </c>
      <c r="DP16" s="41" t="s">
        <v>163</v>
      </c>
      <c r="DQ16" s="41" t="s">
        <v>163</v>
      </c>
      <c r="DR16" s="41" t="s">
        <v>163</v>
      </c>
      <c r="DS16" s="41" t="s">
        <v>163</v>
      </c>
      <c r="DT16" s="41" t="s">
        <v>163</v>
      </c>
      <c r="DU16" s="41" t="s">
        <v>163</v>
      </c>
      <c r="DV16" s="41" t="s">
        <v>163</v>
      </c>
      <c r="DW16" s="41" t="s">
        <v>163</v>
      </c>
      <c r="DX16" s="41" t="s">
        <v>163</v>
      </c>
      <c r="DY16" s="41" t="s">
        <v>163</v>
      </c>
      <c r="DZ16" s="41" t="s">
        <v>163</v>
      </c>
      <c r="EA16" s="41" t="s">
        <v>163</v>
      </c>
      <c r="EB16" s="41" t="s">
        <v>163</v>
      </c>
      <c r="EC16" s="41" t="s">
        <v>163</v>
      </c>
      <c r="ED16" s="41" t="s">
        <v>163</v>
      </c>
      <c r="EE16" s="41" t="s">
        <v>163</v>
      </c>
      <c r="EF16" s="41" t="s">
        <v>163</v>
      </c>
      <c r="EG16" s="41" t="s">
        <v>163</v>
      </c>
      <c r="EH16" s="41" t="s">
        <v>163</v>
      </c>
      <c r="EI16" s="41" t="s">
        <v>163</v>
      </c>
      <c r="EJ16" s="41" t="s">
        <v>163</v>
      </c>
      <c r="EK16" s="41" t="s">
        <v>163</v>
      </c>
      <c r="EL16" s="41" t="s">
        <v>163</v>
      </c>
      <c r="EM16" s="41" t="s">
        <v>163</v>
      </c>
      <c r="EN16" s="3" t="s">
        <v>437</v>
      </c>
      <c r="EO16" s="41" t="s">
        <v>163</v>
      </c>
      <c r="EP16" s="41" t="s">
        <v>163</v>
      </c>
      <c r="EQ16" s="41" t="s">
        <v>163</v>
      </c>
      <c r="ER16" s="41" t="s">
        <v>163</v>
      </c>
      <c r="ES16" s="41" t="s">
        <v>163</v>
      </c>
      <c r="ET16" s="41" t="s">
        <v>163</v>
      </c>
      <c r="EU16" s="41" t="s">
        <v>163</v>
      </c>
      <c r="EV16" s="41" t="s">
        <v>163</v>
      </c>
      <c r="EW16" s="41" t="s">
        <v>163</v>
      </c>
      <c r="EX16" s="41" t="s">
        <v>163</v>
      </c>
      <c r="EY16" s="41" t="s">
        <v>163</v>
      </c>
      <c r="EZ16" s="41" t="s">
        <v>163</v>
      </c>
      <c r="FA16" s="41" t="s">
        <v>163</v>
      </c>
      <c r="FB16" s="41" t="s">
        <v>163</v>
      </c>
      <c r="FC16" s="41" t="s">
        <v>163</v>
      </c>
      <c r="FD16" s="41" t="s">
        <v>163</v>
      </c>
      <c r="FE16" s="41" t="s">
        <v>163</v>
      </c>
      <c r="FF16" s="41" t="s">
        <v>163</v>
      </c>
      <c r="FG16" s="41" t="s">
        <v>163</v>
      </c>
      <c r="FH16" s="41" t="s">
        <v>163</v>
      </c>
      <c r="FI16" s="41" t="s">
        <v>163</v>
      </c>
      <c r="FJ16" s="41" t="s">
        <v>163</v>
      </c>
      <c r="FK16" s="41" t="s">
        <v>163</v>
      </c>
      <c r="FL16" s="41" t="s">
        <v>163</v>
      </c>
      <c r="FM16" s="41" t="s">
        <v>163</v>
      </c>
      <c r="FN16" s="3" t="s">
        <v>437</v>
      </c>
      <c r="FO16" s="41" t="s">
        <v>163</v>
      </c>
      <c r="FP16" s="41" t="s">
        <v>163</v>
      </c>
      <c r="FQ16" s="41" t="s">
        <v>163</v>
      </c>
      <c r="FR16" s="41" t="s">
        <v>163</v>
      </c>
      <c r="FS16" s="41" t="s">
        <v>163</v>
      </c>
      <c r="FT16" s="41" t="s">
        <v>163</v>
      </c>
      <c r="FU16" s="41" t="s">
        <v>163</v>
      </c>
      <c r="FV16" s="41" t="s">
        <v>163</v>
      </c>
      <c r="FW16" s="41" t="s">
        <v>163</v>
      </c>
      <c r="FX16" s="41" t="s">
        <v>163</v>
      </c>
      <c r="FY16" s="41" t="s">
        <v>163</v>
      </c>
      <c r="FZ16" s="41" t="s">
        <v>163</v>
      </c>
      <c r="GA16" s="41" t="s">
        <v>163</v>
      </c>
      <c r="GB16" s="41" t="s">
        <v>163</v>
      </c>
      <c r="GC16" s="41" t="s">
        <v>163</v>
      </c>
      <c r="GD16" s="41" t="s">
        <v>163</v>
      </c>
      <c r="GE16" s="41" t="s">
        <v>163</v>
      </c>
      <c r="GF16" s="41" t="s">
        <v>163</v>
      </c>
      <c r="GG16" s="41" t="s">
        <v>163</v>
      </c>
      <c r="GH16" s="41" t="s">
        <v>163</v>
      </c>
      <c r="GI16" s="41" t="s">
        <v>163</v>
      </c>
      <c r="GJ16" s="41" t="s">
        <v>163</v>
      </c>
      <c r="GK16" s="41" t="s">
        <v>163</v>
      </c>
      <c r="GL16" s="3" t="s">
        <v>437</v>
      </c>
      <c r="GM16" s="41" t="s">
        <v>163</v>
      </c>
      <c r="GN16" s="3" t="s">
        <v>437</v>
      </c>
      <c r="GO16" s="41" t="s">
        <v>163</v>
      </c>
      <c r="GP16" s="41" t="s">
        <v>163</v>
      </c>
      <c r="GQ16" s="41" t="s">
        <v>163</v>
      </c>
      <c r="GR16" s="41" t="s">
        <v>163</v>
      </c>
      <c r="GS16" s="41" t="s">
        <v>163</v>
      </c>
      <c r="GT16" s="41" t="s">
        <v>163</v>
      </c>
      <c r="GU16" s="41" t="s">
        <v>163</v>
      </c>
      <c r="GV16" s="41" t="s">
        <v>163</v>
      </c>
      <c r="GW16" s="41" t="s">
        <v>163</v>
      </c>
      <c r="GX16" s="41" t="s">
        <v>163</v>
      </c>
      <c r="GY16" s="41" t="s">
        <v>163</v>
      </c>
      <c r="GZ16" s="41" t="s">
        <v>163</v>
      </c>
      <c r="HA16" s="41" t="s">
        <v>163</v>
      </c>
      <c r="HB16" s="41" t="s">
        <v>163</v>
      </c>
      <c r="HC16" s="41" t="s">
        <v>163</v>
      </c>
      <c r="HD16" s="41" t="s">
        <v>163</v>
      </c>
      <c r="HE16" s="41" t="s">
        <v>163</v>
      </c>
      <c r="HF16" s="41" t="s">
        <v>163</v>
      </c>
      <c r="HG16" s="41" t="s">
        <v>163</v>
      </c>
      <c r="HH16" s="41" t="s">
        <v>163</v>
      </c>
      <c r="HI16" s="41" t="s">
        <v>163</v>
      </c>
      <c r="HJ16" s="41" t="s">
        <v>163</v>
      </c>
      <c r="HK16" s="41" t="s">
        <v>163</v>
      </c>
      <c r="HL16" s="41" t="s">
        <v>163</v>
      </c>
      <c r="HM16" s="41" t="s">
        <v>163</v>
      </c>
      <c r="HN16" s="41" t="s">
        <v>163</v>
      </c>
      <c r="HO16" s="41" t="s">
        <v>163</v>
      </c>
      <c r="HP16" s="41" t="s">
        <v>163</v>
      </c>
      <c r="HQ16" s="41" t="s">
        <v>163</v>
      </c>
      <c r="HR16" s="41" t="s">
        <v>163</v>
      </c>
      <c r="HS16" s="41" t="s">
        <v>163</v>
      </c>
      <c r="HT16" s="41" t="s">
        <v>163</v>
      </c>
      <c r="HU16" s="41" t="s">
        <v>163</v>
      </c>
      <c r="HV16" s="41" t="s">
        <v>163</v>
      </c>
      <c r="HW16" s="41" t="s">
        <v>163</v>
      </c>
      <c r="HX16" s="41" t="s">
        <v>163</v>
      </c>
      <c r="HY16" s="41" t="s">
        <v>163</v>
      </c>
      <c r="HZ16" s="41" t="s">
        <v>163</v>
      </c>
      <c r="IA16" s="41" t="s">
        <v>163</v>
      </c>
      <c r="IB16" s="41" t="s">
        <v>163</v>
      </c>
      <c r="IC16" s="41" t="s">
        <v>163</v>
      </c>
      <c r="ID16" s="41" t="s">
        <v>163</v>
      </c>
      <c r="IE16" s="41" t="s">
        <v>163</v>
      </c>
      <c r="IF16" s="41" t="s">
        <v>163</v>
      </c>
      <c r="IG16" s="41" t="s">
        <v>163</v>
      </c>
      <c r="IH16" s="41" t="s">
        <v>163</v>
      </c>
      <c r="II16" s="41" t="s">
        <v>163</v>
      </c>
      <c r="IJ16" s="41" t="s">
        <v>163</v>
      </c>
      <c r="IK16" s="41" t="s">
        <v>163</v>
      </c>
      <c r="IL16" s="41" t="s">
        <v>163</v>
      </c>
      <c r="IM16" s="41" t="s">
        <v>163</v>
      </c>
      <c r="IN16" s="41" t="s">
        <v>163</v>
      </c>
      <c r="IO16" s="41"/>
      <c r="IP16" s="41" t="s">
        <v>163</v>
      </c>
      <c r="IQ16" s="41" t="s">
        <v>163</v>
      </c>
      <c r="IR16" s="41" t="s">
        <v>163</v>
      </c>
      <c r="IS16" s="41" t="s">
        <v>163</v>
      </c>
      <c r="IT16" s="41" t="s">
        <v>163</v>
      </c>
      <c r="IU16" s="41" t="s">
        <v>163</v>
      </c>
      <c r="IV16" s="41" t="s">
        <v>163</v>
      </c>
      <c r="IW16" s="41" t="s">
        <v>163</v>
      </c>
      <c r="IX16" s="41" t="s">
        <v>163</v>
      </c>
      <c r="IY16" s="41" t="s">
        <v>163</v>
      </c>
      <c r="IZ16" s="41" t="s">
        <v>163</v>
      </c>
      <c r="JA16" s="41" t="s">
        <v>163</v>
      </c>
      <c r="JB16" s="41" t="s">
        <v>163</v>
      </c>
      <c r="JC16" s="41"/>
      <c r="JD16" t="s">
        <v>163</v>
      </c>
    </row>
    <row r="17" spans="1:270" x14ac:dyDescent="0.25">
      <c r="A17" s="17" t="s">
        <v>443</v>
      </c>
      <c r="B17" t="s">
        <v>163</v>
      </c>
      <c r="C17" s="337" t="s">
        <v>410</v>
      </c>
      <c r="D17" s="50" t="s">
        <v>386</v>
      </c>
      <c r="E17" s="54" t="s">
        <v>163</v>
      </c>
      <c r="F17" s="54" t="s">
        <v>163</v>
      </c>
      <c r="G17" s="50" t="s">
        <v>310</v>
      </c>
      <c r="H17" s="50" t="s">
        <v>283</v>
      </c>
      <c r="I17" s="54" t="s">
        <v>163</v>
      </c>
      <c r="J17" s="50" t="s">
        <v>240</v>
      </c>
      <c r="K17" s="54" t="s">
        <v>163</v>
      </c>
      <c r="L17" s="54" t="s">
        <v>163</v>
      </c>
      <c r="M17" s="53" t="s">
        <v>163</v>
      </c>
    </row>
    <row r="18" spans="1:270" x14ac:dyDescent="0.25">
      <c r="A18" s="17" t="s">
        <v>444</v>
      </c>
      <c r="B18" t="s">
        <v>163</v>
      </c>
      <c r="C18" s="52" t="s">
        <v>163</v>
      </c>
      <c r="D18" s="54" t="s">
        <v>163</v>
      </c>
      <c r="E18" s="54" t="s">
        <v>163</v>
      </c>
      <c r="F18" s="54" t="s">
        <v>163</v>
      </c>
      <c r="G18" s="50" t="s">
        <v>312</v>
      </c>
      <c r="H18" s="50" t="s">
        <v>285</v>
      </c>
      <c r="I18" s="54" t="s">
        <v>163</v>
      </c>
      <c r="J18" s="54" t="s">
        <v>163</v>
      </c>
      <c r="K18" s="54" t="s">
        <v>163</v>
      </c>
      <c r="L18" s="54" t="s">
        <v>163</v>
      </c>
      <c r="M18" s="53" t="s">
        <v>163</v>
      </c>
      <c r="O18" s="477" t="s">
        <v>445</v>
      </c>
      <c r="P18" s="69" t="s">
        <v>174</v>
      </c>
      <c r="Q18" s="68" t="s">
        <v>176</v>
      </c>
      <c r="R18" s="68" t="s">
        <v>177</v>
      </c>
      <c r="S18" s="68" t="s">
        <v>178</v>
      </c>
      <c r="T18" s="68" t="s">
        <v>179</v>
      </c>
      <c r="U18" s="68" t="s">
        <v>180</v>
      </c>
      <c r="V18" s="68" t="s">
        <v>181</v>
      </c>
      <c r="W18" s="68" t="s">
        <v>182</v>
      </c>
      <c r="X18" s="68" t="s">
        <v>183</v>
      </c>
      <c r="Y18" s="68" t="s">
        <v>173</v>
      </c>
      <c r="Z18" s="68" t="s">
        <v>184</v>
      </c>
      <c r="AA18" s="68" t="s">
        <v>185</v>
      </c>
      <c r="AB18" s="68" t="s">
        <v>186</v>
      </c>
      <c r="AC18" s="68" t="s">
        <v>187</v>
      </c>
      <c r="AD18" s="68" t="s">
        <v>188</v>
      </c>
      <c r="AE18" s="68" t="s">
        <v>189</v>
      </c>
      <c r="AF18" s="68" t="s">
        <v>190</v>
      </c>
      <c r="AG18" s="184" t="s">
        <v>191</v>
      </c>
      <c r="AH18" s="68" t="s">
        <v>192</v>
      </c>
      <c r="AI18" s="68" t="s">
        <v>193</v>
      </c>
      <c r="AJ18" s="68" t="s">
        <v>194</v>
      </c>
      <c r="AK18" s="68" t="s">
        <v>195</v>
      </c>
      <c r="AL18" s="68" t="s">
        <v>196</v>
      </c>
      <c r="AM18" s="68" t="s">
        <v>197</v>
      </c>
      <c r="AN18" s="68" t="s">
        <v>198</v>
      </c>
      <c r="AO18" s="68" t="s">
        <v>172</v>
      </c>
      <c r="AP18" s="68" t="s">
        <v>199</v>
      </c>
      <c r="AQ18" s="68" t="s">
        <v>200</v>
      </c>
      <c r="AR18" s="68" t="s">
        <v>201</v>
      </c>
      <c r="AS18" s="68" t="s">
        <v>202</v>
      </c>
      <c r="AT18" s="68" t="s">
        <v>203</v>
      </c>
      <c r="AU18" s="68" t="s">
        <v>204</v>
      </c>
      <c r="AV18" s="68" t="s">
        <v>205</v>
      </c>
      <c r="AW18" s="68" t="s">
        <v>206</v>
      </c>
      <c r="AX18" s="68" t="s">
        <v>207</v>
      </c>
      <c r="AY18" s="68" t="s">
        <v>208</v>
      </c>
      <c r="AZ18" s="68" t="s">
        <v>209</v>
      </c>
      <c r="BA18" s="68" t="s">
        <v>210</v>
      </c>
      <c r="BB18" s="68" t="s">
        <v>211</v>
      </c>
      <c r="BC18" s="68" t="s">
        <v>212</v>
      </c>
      <c r="BD18" s="68" t="s">
        <v>212</v>
      </c>
      <c r="BE18" s="68" t="s">
        <v>213</v>
      </c>
      <c r="BF18" s="68" t="s">
        <v>214</v>
      </c>
      <c r="BG18" s="68" t="s">
        <v>215</v>
      </c>
      <c r="BH18" s="68" t="s">
        <v>216</v>
      </c>
      <c r="BI18" s="68" t="s">
        <v>217</v>
      </c>
      <c r="BJ18" s="68" t="s">
        <v>218</v>
      </c>
      <c r="BK18" s="68" t="s">
        <v>219</v>
      </c>
      <c r="BL18" s="68" t="s">
        <v>171</v>
      </c>
      <c r="BM18" s="68" t="s">
        <v>220</v>
      </c>
      <c r="BN18" s="68" t="s">
        <v>221</v>
      </c>
      <c r="BO18" s="68" t="s">
        <v>222</v>
      </c>
      <c r="BP18" s="68" t="s">
        <v>223</v>
      </c>
      <c r="BQ18" s="68" t="s">
        <v>224</v>
      </c>
      <c r="BR18" s="68" t="s">
        <v>225</v>
      </c>
      <c r="BS18" s="68" t="s">
        <v>226</v>
      </c>
      <c r="BT18" s="68" t="s">
        <v>227</v>
      </c>
      <c r="BU18" s="68" t="s">
        <v>228</v>
      </c>
      <c r="BV18" s="68" t="s">
        <v>229</v>
      </c>
      <c r="BW18" s="68" t="s">
        <v>230</v>
      </c>
      <c r="BX18" s="68" t="s">
        <v>231</v>
      </c>
      <c r="BY18" s="68" t="s">
        <v>232</v>
      </c>
      <c r="BZ18" s="68" t="s">
        <v>233</v>
      </c>
      <c r="CA18" s="68" t="s">
        <v>234</v>
      </c>
      <c r="CB18" s="68" t="s">
        <v>235</v>
      </c>
      <c r="CC18" s="68" t="s">
        <v>236</v>
      </c>
      <c r="CD18" s="68" t="s">
        <v>237</v>
      </c>
      <c r="CE18" s="68" t="s">
        <v>238</v>
      </c>
      <c r="CF18" s="68" t="s">
        <v>239</v>
      </c>
      <c r="CG18" s="68" t="s">
        <v>240</v>
      </c>
      <c r="CH18" s="68" t="s">
        <v>241</v>
      </c>
      <c r="CI18" s="68" t="s">
        <v>170</v>
      </c>
      <c r="CJ18" s="68" t="s">
        <v>242</v>
      </c>
      <c r="CK18" s="68" t="s">
        <v>243</v>
      </c>
      <c r="CL18" s="68" t="s">
        <v>244</v>
      </c>
      <c r="CM18" s="68" t="s">
        <v>245</v>
      </c>
      <c r="CN18" s="68" t="s">
        <v>246</v>
      </c>
      <c r="CO18" s="68" t="s">
        <v>247</v>
      </c>
      <c r="CP18" s="183" t="s">
        <v>248</v>
      </c>
      <c r="CQ18" s="68" t="s">
        <v>249</v>
      </c>
      <c r="CR18" s="68" t="s">
        <v>250</v>
      </c>
      <c r="CS18" s="68" t="s">
        <v>251</v>
      </c>
      <c r="CT18" s="68" t="s">
        <v>252</v>
      </c>
      <c r="CU18" s="68" t="s">
        <v>253</v>
      </c>
      <c r="CV18" s="68" t="s">
        <v>254</v>
      </c>
      <c r="CW18" s="68" t="s">
        <v>255</v>
      </c>
      <c r="CX18" s="68" t="s">
        <v>256</v>
      </c>
      <c r="CY18" s="68" t="s">
        <v>257</v>
      </c>
      <c r="CZ18" s="68" t="s">
        <v>258</v>
      </c>
      <c r="DA18" s="68" t="s">
        <v>259</v>
      </c>
      <c r="DB18" s="68" t="s">
        <v>260</v>
      </c>
      <c r="DC18" s="68" t="s">
        <v>169</v>
      </c>
      <c r="DD18" s="68" t="s">
        <v>261</v>
      </c>
      <c r="DE18" s="68" t="s">
        <v>262</v>
      </c>
      <c r="DF18" s="68" t="s">
        <v>263</v>
      </c>
      <c r="DG18" s="68" t="s">
        <v>264</v>
      </c>
      <c r="DH18" s="68" t="s">
        <v>265</v>
      </c>
      <c r="DI18" s="68" t="s">
        <v>266</v>
      </c>
      <c r="DJ18" s="68" t="s">
        <v>267</v>
      </c>
      <c r="DK18" s="68" t="s">
        <v>268</v>
      </c>
      <c r="DL18" s="68" t="s">
        <v>269</v>
      </c>
      <c r="DM18" s="68" t="s">
        <v>270</v>
      </c>
      <c r="DN18" s="68" t="s">
        <v>271</v>
      </c>
      <c r="DO18" s="68" t="s">
        <v>272</v>
      </c>
      <c r="DP18" s="68" t="s">
        <v>273</v>
      </c>
      <c r="DQ18" s="68" t="s">
        <v>274</v>
      </c>
      <c r="DR18" s="68" t="s">
        <v>275</v>
      </c>
      <c r="DS18" s="68" t="s">
        <v>276</v>
      </c>
      <c r="DT18" s="68" t="s">
        <v>277</v>
      </c>
      <c r="DU18" s="68" t="s">
        <v>278</v>
      </c>
      <c r="DV18" s="68" t="s">
        <v>279</v>
      </c>
      <c r="DW18" s="68" t="s">
        <v>280</v>
      </c>
      <c r="DX18" s="68" t="s">
        <v>281</v>
      </c>
      <c r="DY18" s="68" t="s">
        <v>282</v>
      </c>
      <c r="DZ18" s="68" t="s">
        <v>283</v>
      </c>
      <c r="EA18" s="68" t="s">
        <v>284</v>
      </c>
      <c r="EB18" s="68" t="s">
        <v>285</v>
      </c>
      <c r="EC18" s="68" t="s">
        <v>286</v>
      </c>
      <c r="ED18" s="68" t="s">
        <v>168</v>
      </c>
      <c r="EE18" s="68" t="s">
        <v>287</v>
      </c>
      <c r="EF18" s="68" t="s">
        <v>288</v>
      </c>
      <c r="EG18" s="68" t="s">
        <v>289</v>
      </c>
      <c r="EH18" s="68" t="s">
        <v>290</v>
      </c>
      <c r="EI18" s="68" t="s">
        <v>291</v>
      </c>
      <c r="EJ18" s="68" t="s">
        <v>292</v>
      </c>
      <c r="EK18" s="68" t="s">
        <v>293</v>
      </c>
      <c r="EL18" s="68" t="s">
        <v>294</v>
      </c>
      <c r="EM18" s="68" t="s">
        <v>295</v>
      </c>
      <c r="EN18" s="68" t="s">
        <v>296</v>
      </c>
      <c r="EO18" s="68" t="s">
        <v>297</v>
      </c>
      <c r="EP18" s="68" t="s">
        <v>298</v>
      </c>
      <c r="EQ18" s="68" t="s">
        <v>299</v>
      </c>
      <c r="ER18" s="68" t="s">
        <v>300</v>
      </c>
      <c r="ES18" s="68" t="s">
        <v>301</v>
      </c>
      <c r="ET18" s="68" t="s">
        <v>302</v>
      </c>
      <c r="EU18" s="68" t="s">
        <v>303</v>
      </c>
      <c r="EV18" s="68" t="s">
        <v>304</v>
      </c>
      <c r="EW18" s="68" t="s">
        <v>305</v>
      </c>
      <c r="EX18" s="68" t="s">
        <v>306</v>
      </c>
      <c r="EY18" s="68" t="s">
        <v>307</v>
      </c>
      <c r="EZ18" s="68" t="s">
        <v>308</v>
      </c>
      <c r="FA18" s="68" t="s">
        <v>309</v>
      </c>
      <c r="FB18" s="68" t="s">
        <v>310</v>
      </c>
      <c r="FC18" s="68" t="s">
        <v>311</v>
      </c>
      <c r="FD18" s="68" t="s">
        <v>312</v>
      </c>
      <c r="FE18" s="68" t="s">
        <v>313</v>
      </c>
      <c r="FF18" s="68" t="s">
        <v>167</v>
      </c>
      <c r="FG18" s="68" t="s">
        <v>314</v>
      </c>
      <c r="FH18" s="68" t="s">
        <v>315</v>
      </c>
      <c r="FI18" s="68" t="s">
        <v>316</v>
      </c>
      <c r="FJ18" s="68" t="s">
        <v>317</v>
      </c>
      <c r="FK18" s="68" t="s">
        <v>318</v>
      </c>
      <c r="FL18" s="68" t="s">
        <v>319</v>
      </c>
      <c r="FM18" s="68" t="s">
        <v>320</v>
      </c>
      <c r="FN18" s="68" t="s">
        <v>321</v>
      </c>
      <c r="FO18" s="68" t="s">
        <v>322</v>
      </c>
      <c r="FP18" s="68" t="s">
        <v>323</v>
      </c>
      <c r="FQ18" s="68" t="s">
        <v>324</v>
      </c>
      <c r="FR18" s="68" t="s">
        <v>325</v>
      </c>
      <c r="FS18" s="68" t="s">
        <v>326</v>
      </c>
      <c r="FT18" s="68" t="s">
        <v>327</v>
      </c>
      <c r="FU18" s="68" t="s">
        <v>328</v>
      </c>
      <c r="FV18" s="68" t="s">
        <v>329</v>
      </c>
      <c r="FW18" s="68" t="s">
        <v>330</v>
      </c>
      <c r="FX18" s="68" t="s">
        <v>331</v>
      </c>
      <c r="FY18" s="68" t="s">
        <v>332</v>
      </c>
      <c r="FZ18" s="68" t="s">
        <v>333</v>
      </c>
      <c r="GA18" s="68" t="s">
        <v>334</v>
      </c>
      <c r="GB18" s="68" t="s">
        <v>335</v>
      </c>
      <c r="GC18" s="68" t="s">
        <v>336</v>
      </c>
      <c r="GD18" s="68" t="s">
        <v>166</v>
      </c>
      <c r="GE18" s="68" t="s">
        <v>337</v>
      </c>
      <c r="GF18" s="68" t="s">
        <v>338</v>
      </c>
      <c r="GG18" s="68" t="s">
        <v>339</v>
      </c>
      <c r="GH18" s="68" t="s">
        <v>340</v>
      </c>
      <c r="GI18" s="68" t="s">
        <v>341</v>
      </c>
      <c r="GJ18" s="68" t="s">
        <v>342</v>
      </c>
      <c r="GK18" s="68" t="s">
        <v>343</v>
      </c>
      <c r="GL18" s="68" t="s">
        <v>344</v>
      </c>
      <c r="GM18" s="68" t="s">
        <v>345</v>
      </c>
      <c r="GN18" s="68" t="s">
        <v>346</v>
      </c>
      <c r="GO18" s="68" t="s">
        <v>347</v>
      </c>
      <c r="GP18" s="68" t="s">
        <v>348</v>
      </c>
      <c r="GQ18" s="68" t="s">
        <v>349</v>
      </c>
      <c r="GR18" s="68" t="s">
        <v>350</v>
      </c>
      <c r="GS18" s="68" t="s">
        <v>351</v>
      </c>
      <c r="GT18" s="68" t="s">
        <v>352</v>
      </c>
      <c r="GU18" s="68" t="s">
        <v>353</v>
      </c>
      <c r="GV18" s="68" t="s">
        <v>354</v>
      </c>
      <c r="GW18" s="68" t="s">
        <v>355</v>
      </c>
      <c r="GX18" s="68" t="s">
        <v>356</v>
      </c>
      <c r="GY18" s="68" t="s">
        <v>357</v>
      </c>
      <c r="GZ18" s="68" t="s">
        <v>358</v>
      </c>
      <c r="HA18" s="68" t="s">
        <v>359</v>
      </c>
      <c r="HB18" s="68" t="s">
        <v>360</v>
      </c>
      <c r="HC18" s="68" t="s">
        <v>165</v>
      </c>
      <c r="HD18" s="68" t="s">
        <v>361</v>
      </c>
      <c r="HE18" s="68" t="s">
        <v>362</v>
      </c>
      <c r="HF18" s="68" t="s">
        <v>363</v>
      </c>
      <c r="HG18" s="68" t="s">
        <v>364</v>
      </c>
      <c r="HH18" s="68" t="s">
        <v>365</v>
      </c>
      <c r="HI18" s="68" t="s">
        <v>366</v>
      </c>
      <c r="HJ18" s="68" t="s">
        <v>367</v>
      </c>
      <c r="HK18" s="341" t="s">
        <v>368</v>
      </c>
      <c r="HL18" s="68" t="s">
        <v>369</v>
      </c>
      <c r="HM18" s="68" t="s">
        <v>370</v>
      </c>
      <c r="HN18" s="68" t="s">
        <v>371</v>
      </c>
      <c r="HO18" s="68" t="s">
        <v>372</v>
      </c>
      <c r="HP18" s="68" t="s">
        <v>373</v>
      </c>
      <c r="HQ18" s="68" t="s">
        <v>374</v>
      </c>
      <c r="HR18" s="68" t="s">
        <v>375</v>
      </c>
      <c r="HS18" s="68" t="s">
        <v>376</v>
      </c>
      <c r="HT18" s="341" t="s">
        <v>377</v>
      </c>
      <c r="HU18" s="341" t="s">
        <v>378</v>
      </c>
      <c r="HV18" s="68" t="s">
        <v>379</v>
      </c>
      <c r="HW18" s="68" t="s">
        <v>380</v>
      </c>
      <c r="HX18" s="68" t="s">
        <v>381</v>
      </c>
      <c r="HY18" s="68" t="s">
        <v>382</v>
      </c>
      <c r="HZ18" s="183" t="s">
        <v>383</v>
      </c>
      <c r="IA18" s="68" t="s">
        <v>384</v>
      </c>
      <c r="IB18" s="68" t="s">
        <v>385</v>
      </c>
      <c r="IC18" s="68" t="s">
        <v>386</v>
      </c>
      <c r="ID18" s="187" t="s">
        <v>164</v>
      </c>
      <c r="IE18" s="187" t="s">
        <v>387</v>
      </c>
      <c r="IF18" s="68" t="s">
        <v>388</v>
      </c>
      <c r="IG18" s="68" t="s">
        <v>389</v>
      </c>
      <c r="IH18" s="68" t="s">
        <v>390</v>
      </c>
      <c r="II18" s="68" t="s">
        <v>391</v>
      </c>
      <c r="IJ18" s="68" t="s">
        <v>392</v>
      </c>
      <c r="IK18" s="68" t="s">
        <v>393</v>
      </c>
      <c r="IL18" s="68" t="s">
        <v>394</v>
      </c>
      <c r="IM18" s="68" t="s">
        <v>395</v>
      </c>
      <c r="IN18" s="68" t="s">
        <v>396</v>
      </c>
      <c r="IO18" s="68" t="s">
        <v>397</v>
      </c>
      <c r="IP18" s="187" t="s">
        <v>398</v>
      </c>
      <c r="IQ18" s="187" t="s">
        <v>399</v>
      </c>
      <c r="IR18" s="187" t="s">
        <v>400</v>
      </c>
      <c r="IS18" s="187" t="s">
        <v>401</v>
      </c>
      <c r="IT18" s="187" t="s">
        <v>402</v>
      </c>
      <c r="IU18" s="187" t="s">
        <v>403</v>
      </c>
      <c r="IV18" s="187" t="s">
        <v>404</v>
      </c>
      <c r="IW18" s="187" t="s">
        <v>405</v>
      </c>
      <c r="IX18" s="187" t="s">
        <v>406</v>
      </c>
      <c r="IY18" s="187" t="s">
        <v>407</v>
      </c>
      <c r="IZ18" s="187" t="s">
        <v>408</v>
      </c>
      <c r="JA18" s="187" t="s">
        <v>409</v>
      </c>
      <c r="JB18" s="187" t="s">
        <v>421</v>
      </c>
      <c r="JC18" s="68" t="s">
        <v>410</v>
      </c>
    </row>
    <row r="19" spans="1:270" x14ac:dyDescent="0.25">
      <c r="A19" s="17" t="s">
        <v>446</v>
      </c>
      <c r="B19" t="s">
        <v>163</v>
      </c>
      <c r="C19" s="55" t="s">
        <v>163</v>
      </c>
      <c r="D19" s="56" t="s">
        <v>163</v>
      </c>
      <c r="E19" s="56" t="s">
        <v>163</v>
      </c>
      <c r="F19" s="56" t="s">
        <v>163</v>
      </c>
      <c r="G19" s="57" t="s">
        <v>313</v>
      </c>
      <c r="H19" s="57" t="s">
        <v>286</v>
      </c>
      <c r="I19" s="56" t="s">
        <v>163</v>
      </c>
      <c r="J19" s="56" t="s">
        <v>163</v>
      </c>
      <c r="K19" s="56" t="s">
        <v>163</v>
      </c>
      <c r="L19" s="56" t="s">
        <v>163</v>
      </c>
      <c r="M19" s="58" t="s">
        <v>163</v>
      </c>
      <c r="O19" s="478"/>
      <c r="P19" s="6">
        <v>0.65</v>
      </c>
      <c r="Q19" s="39" t="s">
        <v>163</v>
      </c>
      <c r="R19" s="39" t="s">
        <v>163</v>
      </c>
      <c r="S19" s="5">
        <v>0.55000000000000004</v>
      </c>
      <c r="T19" s="39" t="s">
        <v>163</v>
      </c>
      <c r="U19" s="39" t="s">
        <v>163</v>
      </c>
      <c r="V19" s="39" t="s">
        <v>163</v>
      </c>
      <c r="W19" s="5">
        <v>0.9</v>
      </c>
      <c r="X19" s="39" t="s">
        <v>163</v>
      </c>
      <c r="Y19" s="39" t="s">
        <v>163</v>
      </c>
      <c r="Z19" s="39" t="s">
        <v>163</v>
      </c>
      <c r="AA19" s="39" t="s">
        <v>163</v>
      </c>
      <c r="AB19" s="39" t="s">
        <v>163</v>
      </c>
      <c r="AC19" s="39" t="s">
        <v>163</v>
      </c>
      <c r="AD19" s="39" t="s">
        <v>163</v>
      </c>
      <c r="AE19" s="5">
        <v>0.9</v>
      </c>
      <c r="AF19" s="39" t="s">
        <v>163</v>
      </c>
      <c r="AG19" s="39" t="s">
        <v>163</v>
      </c>
      <c r="AH19" s="39" t="s">
        <v>163</v>
      </c>
      <c r="AI19" s="5">
        <v>0.55000000000000004</v>
      </c>
      <c r="AJ19" s="5">
        <v>0.65</v>
      </c>
      <c r="AK19" s="5">
        <v>0.9</v>
      </c>
      <c r="AL19" s="5">
        <v>0.9</v>
      </c>
      <c r="AM19" s="5">
        <v>0.9</v>
      </c>
      <c r="AN19" s="39" t="s">
        <v>163</v>
      </c>
      <c r="AO19" s="5">
        <v>0.9</v>
      </c>
      <c r="AP19" s="39" t="s">
        <v>163</v>
      </c>
      <c r="AQ19" s="39" t="s">
        <v>163</v>
      </c>
      <c r="AR19" s="5">
        <v>0.65</v>
      </c>
      <c r="AS19" s="39" t="s">
        <v>163</v>
      </c>
      <c r="AT19" s="5">
        <v>0.65</v>
      </c>
      <c r="AU19" s="39" t="s">
        <v>163</v>
      </c>
      <c r="AV19" s="39" t="s">
        <v>163</v>
      </c>
      <c r="AW19" s="5">
        <v>0.65</v>
      </c>
      <c r="AX19" s="39" t="s">
        <v>163</v>
      </c>
      <c r="AY19" s="39" t="s">
        <v>163</v>
      </c>
      <c r="AZ19" s="39" t="s">
        <v>163</v>
      </c>
      <c r="BA19" s="5">
        <v>0.9</v>
      </c>
      <c r="BB19" s="5">
        <v>0.9</v>
      </c>
      <c r="BC19" s="39" t="s">
        <v>163</v>
      </c>
      <c r="BD19" s="39" t="s">
        <v>163</v>
      </c>
      <c r="BE19" s="5">
        <v>0.65</v>
      </c>
      <c r="BF19" s="39" t="s">
        <v>163</v>
      </c>
      <c r="BG19" s="39" t="s">
        <v>163</v>
      </c>
      <c r="BH19" s="39" t="s">
        <v>163</v>
      </c>
      <c r="BI19" s="5">
        <v>0.65</v>
      </c>
      <c r="BJ19" s="39" t="s">
        <v>163</v>
      </c>
      <c r="BK19" s="39" t="s">
        <v>163</v>
      </c>
      <c r="BL19" s="39" t="s">
        <v>163</v>
      </c>
      <c r="BM19" s="5">
        <v>0.9</v>
      </c>
      <c r="BN19" s="5">
        <v>0.9</v>
      </c>
      <c r="BO19" s="5">
        <v>0.9</v>
      </c>
      <c r="BP19" s="5">
        <v>0.9</v>
      </c>
      <c r="BQ19" s="39" t="s">
        <v>163</v>
      </c>
      <c r="BR19" s="39" t="s">
        <v>163</v>
      </c>
      <c r="BS19" s="39" t="s">
        <v>163</v>
      </c>
      <c r="BT19" s="39" t="s">
        <v>163</v>
      </c>
      <c r="BU19" s="39" t="s">
        <v>163</v>
      </c>
      <c r="BV19" s="39" t="s">
        <v>163</v>
      </c>
      <c r="BW19" s="39" t="s">
        <v>163</v>
      </c>
      <c r="BX19" s="5">
        <v>0.95</v>
      </c>
      <c r="BY19" s="39" t="s">
        <v>163</v>
      </c>
      <c r="BZ19" s="5">
        <v>0.65</v>
      </c>
      <c r="CA19" s="39" t="s">
        <v>163</v>
      </c>
      <c r="CB19" s="39" t="s">
        <v>163</v>
      </c>
      <c r="CC19" s="39" t="s">
        <v>163</v>
      </c>
      <c r="CD19" s="39" t="s">
        <v>163</v>
      </c>
      <c r="CE19" s="5">
        <v>0.9</v>
      </c>
      <c r="CF19" s="39" t="s">
        <v>163</v>
      </c>
      <c r="CG19" s="5">
        <v>0.65</v>
      </c>
      <c r="CH19" s="39" t="s">
        <v>163</v>
      </c>
      <c r="CI19" s="39" t="s">
        <v>163</v>
      </c>
      <c r="CJ19" s="5">
        <v>0.65</v>
      </c>
      <c r="CK19" s="39" t="s">
        <v>163</v>
      </c>
      <c r="CL19" s="5">
        <v>0.9</v>
      </c>
      <c r="CM19" s="5">
        <v>0.9</v>
      </c>
      <c r="CN19" s="39" t="s">
        <v>163</v>
      </c>
      <c r="CO19" s="39" t="s">
        <v>163</v>
      </c>
      <c r="CP19" s="39" t="s">
        <v>163</v>
      </c>
      <c r="CQ19" s="5">
        <v>0.65</v>
      </c>
      <c r="CR19" s="39" t="s">
        <v>163</v>
      </c>
      <c r="CS19" s="5">
        <v>0.65</v>
      </c>
      <c r="CT19" s="5">
        <v>0.95</v>
      </c>
      <c r="CU19" s="39" t="s">
        <v>163</v>
      </c>
      <c r="CV19" s="39" t="s">
        <v>163</v>
      </c>
      <c r="CW19" s="5">
        <v>0.95</v>
      </c>
      <c r="CX19" s="5">
        <v>0.95</v>
      </c>
      <c r="CY19" s="5">
        <v>0.95</v>
      </c>
      <c r="CZ19" s="5">
        <v>0.95</v>
      </c>
      <c r="DA19" s="5">
        <v>0.65</v>
      </c>
      <c r="DB19" s="5">
        <v>0.95</v>
      </c>
      <c r="DC19" s="5">
        <v>0.65</v>
      </c>
      <c r="DD19" s="5">
        <v>0.9</v>
      </c>
      <c r="DE19" s="5">
        <v>0.65</v>
      </c>
      <c r="DF19" s="39" t="s">
        <v>163</v>
      </c>
      <c r="DG19" s="5">
        <v>0.65</v>
      </c>
      <c r="DH19" s="5">
        <v>0.9</v>
      </c>
      <c r="DI19" s="5">
        <v>0.65</v>
      </c>
      <c r="DJ19" s="39" t="s">
        <v>163</v>
      </c>
      <c r="DK19" s="39" t="s">
        <v>163</v>
      </c>
      <c r="DL19" s="39" t="s">
        <v>163</v>
      </c>
      <c r="DM19" s="5">
        <v>0.65</v>
      </c>
      <c r="DN19" s="5">
        <v>0.9</v>
      </c>
      <c r="DO19" s="5">
        <v>0.9</v>
      </c>
      <c r="DP19" s="39" t="s">
        <v>163</v>
      </c>
      <c r="DQ19" s="5">
        <v>0.95</v>
      </c>
      <c r="DR19" s="5">
        <v>0.95</v>
      </c>
      <c r="DS19" s="5">
        <v>0.95</v>
      </c>
      <c r="DT19" s="5">
        <v>0.95</v>
      </c>
      <c r="DU19" s="5">
        <v>0.65</v>
      </c>
      <c r="DV19" s="5">
        <v>0.95</v>
      </c>
      <c r="DW19" s="5">
        <v>0.65</v>
      </c>
      <c r="DX19" s="39" t="s">
        <v>163</v>
      </c>
      <c r="DY19" s="5">
        <v>0.65</v>
      </c>
      <c r="DZ19" s="5">
        <v>0.65</v>
      </c>
      <c r="EA19" s="5">
        <v>0.95</v>
      </c>
      <c r="EB19" s="39" t="s">
        <v>163</v>
      </c>
      <c r="EC19" s="39" t="s">
        <v>163</v>
      </c>
      <c r="ED19" s="5">
        <v>0.65</v>
      </c>
      <c r="EE19" s="39" t="s">
        <v>163</v>
      </c>
      <c r="EF19" s="39" t="s">
        <v>163</v>
      </c>
      <c r="EG19" s="39" t="s">
        <v>163</v>
      </c>
      <c r="EH19" s="5">
        <v>0.65</v>
      </c>
      <c r="EI19" s="5">
        <v>0.9</v>
      </c>
      <c r="EJ19" s="5">
        <v>0.65</v>
      </c>
      <c r="EK19" s="39" t="s">
        <v>163</v>
      </c>
      <c r="EL19" s="5">
        <v>0.65</v>
      </c>
      <c r="EM19" s="5">
        <v>0.9</v>
      </c>
      <c r="EN19" s="5">
        <v>0.9</v>
      </c>
      <c r="EO19" s="5">
        <v>0.9</v>
      </c>
      <c r="EP19" s="39" t="s">
        <v>163</v>
      </c>
      <c r="EQ19" s="39" t="s">
        <v>163</v>
      </c>
      <c r="ER19" s="5">
        <v>0.65</v>
      </c>
      <c r="ES19" s="39" t="s">
        <v>163</v>
      </c>
      <c r="ET19" s="5">
        <v>0.65</v>
      </c>
      <c r="EU19" s="39" t="s">
        <v>163</v>
      </c>
      <c r="EV19" s="5">
        <v>0.95</v>
      </c>
      <c r="EW19" s="5">
        <v>0.95</v>
      </c>
      <c r="EX19" s="5">
        <v>0.95</v>
      </c>
      <c r="EY19" s="5">
        <v>0.95</v>
      </c>
      <c r="EZ19" s="5">
        <v>0.65</v>
      </c>
      <c r="FA19" s="5">
        <v>0.95</v>
      </c>
      <c r="FB19" s="5">
        <v>0.65</v>
      </c>
      <c r="FC19" s="5">
        <v>0.95</v>
      </c>
      <c r="FD19" s="39" t="s">
        <v>163</v>
      </c>
      <c r="FE19" s="39" t="s">
        <v>163</v>
      </c>
      <c r="FF19" s="39" t="s">
        <v>163</v>
      </c>
      <c r="FG19" s="5">
        <v>0.65</v>
      </c>
      <c r="FH19" s="5">
        <v>0.9</v>
      </c>
      <c r="FI19" s="5">
        <v>0.65</v>
      </c>
      <c r="FJ19" s="5">
        <v>0.9</v>
      </c>
      <c r="FK19" s="5">
        <v>0.65</v>
      </c>
      <c r="FL19" s="39" t="s">
        <v>163</v>
      </c>
      <c r="FM19" s="39" t="s">
        <v>163</v>
      </c>
      <c r="FN19" s="5">
        <v>0.9</v>
      </c>
      <c r="FO19" s="5">
        <v>0.9</v>
      </c>
      <c r="FP19" s="5">
        <v>0.95</v>
      </c>
      <c r="FQ19" s="5">
        <v>0.95</v>
      </c>
      <c r="FR19" s="5">
        <v>0.95</v>
      </c>
      <c r="FS19" s="5">
        <v>0.95</v>
      </c>
      <c r="FT19" s="5">
        <v>0.65</v>
      </c>
      <c r="FU19" s="5">
        <v>0.95</v>
      </c>
      <c r="FV19" s="5">
        <v>0.65</v>
      </c>
      <c r="FW19" s="5">
        <v>0.95</v>
      </c>
      <c r="FX19" s="5">
        <v>0.65</v>
      </c>
      <c r="FY19" s="39" t="s">
        <v>163</v>
      </c>
      <c r="FZ19" s="5">
        <v>0.65</v>
      </c>
      <c r="GA19" s="39" t="s">
        <v>163</v>
      </c>
      <c r="GB19" s="39" t="s">
        <v>163</v>
      </c>
      <c r="GC19" s="5">
        <v>0.65</v>
      </c>
      <c r="GD19" s="39" t="s">
        <v>163</v>
      </c>
      <c r="GE19" s="5">
        <v>0.65</v>
      </c>
      <c r="GF19" s="5">
        <v>0.9</v>
      </c>
      <c r="GG19" s="5">
        <v>0.65</v>
      </c>
      <c r="GH19" s="5">
        <v>0.9</v>
      </c>
      <c r="GI19" s="5">
        <v>0.65</v>
      </c>
      <c r="GJ19" s="39" t="s">
        <v>163</v>
      </c>
      <c r="GK19" s="39" t="s">
        <v>163</v>
      </c>
      <c r="GL19" s="5">
        <v>0.9</v>
      </c>
      <c r="GM19" s="5">
        <v>0.9</v>
      </c>
      <c r="GN19" s="5">
        <v>0.9</v>
      </c>
      <c r="GO19" s="5">
        <v>0.9</v>
      </c>
      <c r="GP19" s="5">
        <v>0.65</v>
      </c>
      <c r="GQ19" s="5">
        <v>0.95</v>
      </c>
      <c r="GR19" s="5">
        <v>0.95</v>
      </c>
      <c r="GS19" s="5">
        <v>0.95</v>
      </c>
      <c r="GT19" s="5">
        <v>0.95</v>
      </c>
      <c r="GU19" s="5">
        <v>0.95</v>
      </c>
      <c r="GV19" s="5">
        <v>0.65</v>
      </c>
      <c r="GW19" s="5">
        <v>0.95</v>
      </c>
      <c r="GX19" s="5">
        <v>0.65</v>
      </c>
      <c r="GY19" s="39" t="s">
        <v>163</v>
      </c>
      <c r="GZ19" s="5">
        <v>0.65</v>
      </c>
      <c r="HA19" s="39" t="s">
        <v>163</v>
      </c>
      <c r="HB19" s="39" t="s">
        <v>163</v>
      </c>
      <c r="HC19" s="332">
        <v>0.65</v>
      </c>
      <c r="HD19" s="332">
        <v>0.95</v>
      </c>
      <c r="HE19" s="5">
        <v>0.65</v>
      </c>
      <c r="HF19" s="5">
        <v>0.9</v>
      </c>
      <c r="HG19" s="5">
        <v>0.9</v>
      </c>
      <c r="HH19" s="5">
        <v>0.9</v>
      </c>
      <c r="HI19" s="5">
        <v>0.65</v>
      </c>
      <c r="HJ19" s="39" t="s">
        <v>163</v>
      </c>
      <c r="HK19" s="39" t="s">
        <v>163</v>
      </c>
      <c r="HL19" s="5">
        <v>0.9</v>
      </c>
      <c r="HM19" s="5">
        <v>0.9</v>
      </c>
      <c r="HN19" s="5">
        <v>0.65</v>
      </c>
      <c r="HO19" s="5">
        <v>0.9</v>
      </c>
      <c r="HP19" s="332">
        <v>0.65</v>
      </c>
      <c r="HQ19" s="332">
        <v>0.95</v>
      </c>
      <c r="HR19" s="332">
        <v>0.95</v>
      </c>
      <c r="HS19" s="332">
        <v>0.95</v>
      </c>
      <c r="HT19" s="39" t="s">
        <v>163</v>
      </c>
      <c r="HU19" s="39" t="s">
        <v>163</v>
      </c>
      <c r="HV19" s="5">
        <v>0.65</v>
      </c>
      <c r="HW19" s="5">
        <v>0.95</v>
      </c>
      <c r="HX19" s="5">
        <v>0.65</v>
      </c>
      <c r="HY19" s="39" t="s">
        <v>163</v>
      </c>
      <c r="HZ19" s="5">
        <v>0.65</v>
      </c>
      <c r="IA19" s="5">
        <v>0.95</v>
      </c>
      <c r="IB19" s="5">
        <v>0.95</v>
      </c>
      <c r="IC19" s="5">
        <v>0.95</v>
      </c>
      <c r="ID19" s="39" t="s">
        <v>163</v>
      </c>
      <c r="IE19" s="39" t="s">
        <v>163</v>
      </c>
      <c r="IF19" s="5">
        <v>0.65</v>
      </c>
      <c r="IG19" s="5">
        <v>0.9</v>
      </c>
      <c r="IH19" s="5">
        <v>0.9</v>
      </c>
      <c r="II19" s="5">
        <v>0.9</v>
      </c>
      <c r="IJ19" s="5">
        <v>0.65</v>
      </c>
      <c r="IK19" s="39" t="s">
        <v>163</v>
      </c>
      <c r="IL19" s="39" t="s">
        <v>163</v>
      </c>
      <c r="IM19" s="5">
        <v>0.9</v>
      </c>
      <c r="IN19" s="5">
        <v>0.9</v>
      </c>
      <c r="IO19" s="39"/>
      <c r="IP19" s="39" t="s">
        <v>163</v>
      </c>
      <c r="IQ19" s="39" t="s">
        <v>163</v>
      </c>
      <c r="IR19" s="39" t="s">
        <v>163</v>
      </c>
      <c r="IS19" s="39" t="s">
        <v>163</v>
      </c>
      <c r="IT19" s="39" t="s">
        <v>163</v>
      </c>
      <c r="IU19" s="39" t="s">
        <v>163</v>
      </c>
      <c r="IV19" s="39" t="s">
        <v>163</v>
      </c>
      <c r="IW19" s="39" t="s">
        <v>163</v>
      </c>
      <c r="IX19" s="39" t="s">
        <v>163</v>
      </c>
      <c r="IY19" s="39" t="s">
        <v>163</v>
      </c>
      <c r="IZ19" s="39" t="s">
        <v>163</v>
      </c>
      <c r="JA19" s="5">
        <v>0.65</v>
      </c>
      <c r="JB19" s="39" t="s">
        <v>163</v>
      </c>
      <c r="JC19" s="39"/>
      <c r="JD19" t="s">
        <v>163</v>
      </c>
    </row>
    <row r="20" spans="1:270" x14ac:dyDescent="0.25">
      <c r="A20" s="17" t="s">
        <v>447</v>
      </c>
      <c r="B20" t="s">
        <v>163</v>
      </c>
      <c r="O20" s="478"/>
      <c r="P20" s="38" t="s">
        <v>163</v>
      </c>
      <c r="Q20" s="39" t="s">
        <v>163</v>
      </c>
      <c r="R20" s="39" t="s">
        <v>163</v>
      </c>
      <c r="S20" s="39" t="s">
        <v>163</v>
      </c>
      <c r="T20" s="39" t="s">
        <v>163</v>
      </c>
      <c r="U20" s="39" t="s">
        <v>163</v>
      </c>
      <c r="V20" s="39" t="s">
        <v>163</v>
      </c>
      <c r="W20" s="39" t="s">
        <v>163</v>
      </c>
      <c r="X20" s="39" t="s">
        <v>163</v>
      </c>
      <c r="Y20" s="39" t="s">
        <v>163</v>
      </c>
      <c r="Z20" s="39" t="s">
        <v>163</v>
      </c>
      <c r="AA20" s="39" t="s">
        <v>163</v>
      </c>
      <c r="AB20" s="39" t="s">
        <v>163</v>
      </c>
      <c r="AC20" s="39" t="s">
        <v>163</v>
      </c>
      <c r="AD20" s="39" t="s">
        <v>163</v>
      </c>
      <c r="AE20" s="39" t="s">
        <v>163</v>
      </c>
      <c r="AF20" s="39" t="s">
        <v>163</v>
      </c>
      <c r="AG20" s="39" t="s">
        <v>163</v>
      </c>
      <c r="AH20" s="39" t="s">
        <v>163</v>
      </c>
      <c r="AI20" s="39" t="s">
        <v>163</v>
      </c>
      <c r="AJ20" s="39" t="s">
        <v>163</v>
      </c>
      <c r="AK20" s="39" t="s">
        <v>163</v>
      </c>
      <c r="AL20" s="39" t="s">
        <v>163</v>
      </c>
      <c r="AM20" s="39" t="s">
        <v>163</v>
      </c>
      <c r="AN20" s="39" t="s">
        <v>163</v>
      </c>
      <c r="AO20" s="39" t="s">
        <v>163</v>
      </c>
      <c r="AP20" s="39" t="s">
        <v>163</v>
      </c>
      <c r="AQ20" s="39" t="s">
        <v>163</v>
      </c>
      <c r="AR20" s="39" t="s">
        <v>163</v>
      </c>
      <c r="AS20" s="39" t="s">
        <v>163</v>
      </c>
      <c r="AT20" s="39" t="s">
        <v>163</v>
      </c>
      <c r="AU20" s="39" t="s">
        <v>163</v>
      </c>
      <c r="AV20" s="39" t="s">
        <v>163</v>
      </c>
      <c r="AW20" s="39" t="s">
        <v>163</v>
      </c>
      <c r="AX20" s="39" t="s">
        <v>163</v>
      </c>
      <c r="AY20" s="39" t="s">
        <v>163</v>
      </c>
      <c r="AZ20" s="39" t="s">
        <v>163</v>
      </c>
      <c r="BA20" s="39" t="s">
        <v>163</v>
      </c>
      <c r="BB20" s="39" t="s">
        <v>163</v>
      </c>
      <c r="BC20" s="39" t="s">
        <v>163</v>
      </c>
      <c r="BD20" s="39" t="s">
        <v>163</v>
      </c>
      <c r="BE20" s="39" t="s">
        <v>163</v>
      </c>
      <c r="BF20" s="39" t="s">
        <v>163</v>
      </c>
      <c r="BG20" s="39" t="s">
        <v>163</v>
      </c>
      <c r="BH20" s="39" t="s">
        <v>163</v>
      </c>
      <c r="BI20" s="39" t="s">
        <v>163</v>
      </c>
      <c r="BJ20" s="39" t="s">
        <v>163</v>
      </c>
      <c r="BK20" s="39" t="s">
        <v>163</v>
      </c>
      <c r="BL20" s="39" t="s">
        <v>163</v>
      </c>
      <c r="BM20" s="39" t="s">
        <v>163</v>
      </c>
      <c r="BN20" s="39" t="s">
        <v>163</v>
      </c>
      <c r="BO20" s="5">
        <v>0.65</v>
      </c>
      <c r="BP20" s="39" t="s">
        <v>163</v>
      </c>
      <c r="BQ20" s="39" t="s">
        <v>163</v>
      </c>
      <c r="BR20" s="39" t="s">
        <v>163</v>
      </c>
      <c r="BS20" s="39" t="s">
        <v>163</v>
      </c>
      <c r="BT20" s="39" t="s">
        <v>163</v>
      </c>
      <c r="BU20" s="39" t="s">
        <v>163</v>
      </c>
      <c r="BV20" s="39" t="s">
        <v>163</v>
      </c>
      <c r="BW20" s="39" t="s">
        <v>163</v>
      </c>
      <c r="BX20" s="39" t="s">
        <v>163</v>
      </c>
      <c r="BY20" s="39" t="s">
        <v>163</v>
      </c>
      <c r="BZ20" s="5">
        <v>0.5</v>
      </c>
      <c r="CA20" s="39" t="s">
        <v>163</v>
      </c>
      <c r="CB20" s="39" t="s">
        <v>163</v>
      </c>
      <c r="CC20" s="39" t="s">
        <v>163</v>
      </c>
      <c r="CD20" s="39" t="s">
        <v>163</v>
      </c>
      <c r="CE20" s="39" t="s">
        <v>163</v>
      </c>
      <c r="CF20" s="39" t="s">
        <v>163</v>
      </c>
      <c r="CG20" s="5">
        <v>0.5</v>
      </c>
      <c r="CH20" s="39" t="s">
        <v>163</v>
      </c>
      <c r="CI20" s="39" t="s">
        <v>163</v>
      </c>
      <c r="CJ20" s="5">
        <v>0.5</v>
      </c>
      <c r="CK20" s="39" t="s">
        <v>163</v>
      </c>
      <c r="CL20" s="39" t="s">
        <v>163</v>
      </c>
      <c r="CM20" s="39" t="s">
        <v>163</v>
      </c>
      <c r="CN20" s="39" t="s">
        <v>163</v>
      </c>
      <c r="CO20" s="39" t="s">
        <v>163</v>
      </c>
      <c r="CP20" s="39" t="s">
        <v>163</v>
      </c>
      <c r="CQ20" s="5">
        <v>0.5</v>
      </c>
      <c r="CR20" s="39" t="s">
        <v>163</v>
      </c>
      <c r="CS20" s="5">
        <v>0.5</v>
      </c>
      <c r="CT20" s="39" t="s">
        <v>163</v>
      </c>
      <c r="CU20" s="39" t="s">
        <v>163</v>
      </c>
      <c r="CV20" s="39" t="s">
        <v>163</v>
      </c>
      <c r="CW20" s="39" t="s">
        <v>163</v>
      </c>
      <c r="CX20" s="39" t="s">
        <v>163</v>
      </c>
      <c r="CY20" s="39" t="s">
        <v>163</v>
      </c>
      <c r="CZ20" s="39" t="s">
        <v>163</v>
      </c>
      <c r="DA20" s="5">
        <v>0.5</v>
      </c>
      <c r="DB20" s="39" t="s">
        <v>163</v>
      </c>
      <c r="DC20" s="5">
        <v>0.5</v>
      </c>
      <c r="DD20" s="39" t="s">
        <v>163</v>
      </c>
      <c r="DE20" s="5">
        <v>0.5</v>
      </c>
      <c r="DF20" s="39" t="s">
        <v>163</v>
      </c>
      <c r="DG20" s="5">
        <v>0.5</v>
      </c>
      <c r="DH20" s="39" t="s">
        <v>163</v>
      </c>
      <c r="DI20" s="5">
        <v>0.5</v>
      </c>
      <c r="DJ20" s="39" t="s">
        <v>163</v>
      </c>
      <c r="DK20" s="39" t="s">
        <v>163</v>
      </c>
      <c r="DL20" s="39" t="s">
        <v>163</v>
      </c>
      <c r="DM20" s="5">
        <v>0.5</v>
      </c>
      <c r="DN20" s="5">
        <v>0.6</v>
      </c>
      <c r="DO20" s="5">
        <v>0.6</v>
      </c>
      <c r="DP20" s="39" t="s">
        <v>163</v>
      </c>
      <c r="DQ20" s="39" t="s">
        <v>163</v>
      </c>
      <c r="DR20" s="39" t="s">
        <v>163</v>
      </c>
      <c r="DS20" s="39" t="s">
        <v>163</v>
      </c>
      <c r="DT20" s="39" t="s">
        <v>163</v>
      </c>
      <c r="DU20" s="5">
        <v>0.5</v>
      </c>
      <c r="DV20" s="39" t="s">
        <v>163</v>
      </c>
      <c r="DW20" s="5">
        <v>0.5</v>
      </c>
      <c r="DX20" s="39" t="s">
        <v>163</v>
      </c>
      <c r="DY20" s="5">
        <v>0.5</v>
      </c>
      <c r="DZ20" s="5">
        <v>0.5</v>
      </c>
      <c r="EA20" s="39" t="s">
        <v>163</v>
      </c>
      <c r="EB20" s="39" t="s">
        <v>163</v>
      </c>
      <c r="EC20" s="39" t="s">
        <v>163</v>
      </c>
      <c r="ED20" s="5">
        <v>0.5</v>
      </c>
      <c r="EE20" s="39" t="s">
        <v>163</v>
      </c>
      <c r="EF20" s="39" t="s">
        <v>163</v>
      </c>
      <c r="EG20" s="39" t="s">
        <v>163</v>
      </c>
      <c r="EH20" s="5">
        <v>0.5</v>
      </c>
      <c r="EI20" s="39" t="s">
        <v>163</v>
      </c>
      <c r="EJ20" s="5">
        <v>0.5</v>
      </c>
      <c r="EK20" s="39" t="s">
        <v>163</v>
      </c>
      <c r="EL20" s="5">
        <v>0.5</v>
      </c>
      <c r="EM20" s="39" t="s">
        <v>163</v>
      </c>
      <c r="EN20" s="5">
        <v>0.6</v>
      </c>
      <c r="EO20" s="5">
        <v>0.6</v>
      </c>
      <c r="EP20" s="39" t="s">
        <v>163</v>
      </c>
      <c r="EQ20" s="39" t="s">
        <v>163</v>
      </c>
      <c r="ER20" s="5">
        <v>0.5</v>
      </c>
      <c r="ES20" s="39" t="s">
        <v>163</v>
      </c>
      <c r="ET20" s="5">
        <v>0.5</v>
      </c>
      <c r="EU20" s="39" t="s">
        <v>163</v>
      </c>
      <c r="EV20" s="39" t="s">
        <v>163</v>
      </c>
      <c r="EW20" s="39" t="s">
        <v>163</v>
      </c>
      <c r="EX20" s="39" t="s">
        <v>163</v>
      </c>
      <c r="EY20" s="39" t="s">
        <v>163</v>
      </c>
      <c r="EZ20" s="5">
        <v>0.5</v>
      </c>
      <c r="FA20" s="39" t="s">
        <v>163</v>
      </c>
      <c r="FB20" s="5">
        <v>0.5</v>
      </c>
      <c r="FC20" s="39" t="s">
        <v>163</v>
      </c>
      <c r="FD20" s="39" t="s">
        <v>163</v>
      </c>
      <c r="FE20" s="39" t="s">
        <v>163</v>
      </c>
      <c r="FF20" s="39" t="s">
        <v>163</v>
      </c>
      <c r="FG20" s="5">
        <v>0.5</v>
      </c>
      <c r="FH20" s="39" t="s">
        <v>163</v>
      </c>
      <c r="FI20" s="5">
        <v>0.5</v>
      </c>
      <c r="FJ20" s="39" t="s">
        <v>163</v>
      </c>
      <c r="FK20" s="5">
        <v>0.5</v>
      </c>
      <c r="FL20" s="39" t="s">
        <v>163</v>
      </c>
      <c r="FM20" s="39" t="s">
        <v>163</v>
      </c>
      <c r="FN20" s="5">
        <v>0.6</v>
      </c>
      <c r="FO20" s="5">
        <v>0.6</v>
      </c>
      <c r="FP20" s="39" t="s">
        <v>163</v>
      </c>
      <c r="FQ20" s="39" t="s">
        <v>163</v>
      </c>
      <c r="FR20" s="39" t="s">
        <v>163</v>
      </c>
      <c r="FS20" s="39" t="s">
        <v>163</v>
      </c>
      <c r="FT20" s="5">
        <v>0.5</v>
      </c>
      <c r="FU20" s="39" t="s">
        <v>163</v>
      </c>
      <c r="FV20" s="5">
        <v>0.5</v>
      </c>
      <c r="FW20" s="39" t="s">
        <v>163</v>
      </c>
      <c r="FX20" s="5">
        <v>0.5</v>
      </c>
      <c r="FY20" s="39" t="s">
        <v>163</v>
      </c>
      <c r="FZ20" s="5">
        <v>0.5</v>
      </c>
      <c r="GA20" s="39" t="s">
        <v>163</v>
      </c>
      <c r="GB20" s="39" t="s">
        <v>163</v>
      </c>
      <c r="GC20" s="5">
        <v>0.5</v>
      </c>
      <c r="GD20" s="39" t="s">
        <v>163</v>
      </c>
      <c r="GE20" s="5">
        <v>0.5</v>
      </c>
      <c r="GF20" s="39" t="s">
        <v>163</v>
      </c>
      <c r="GG20" s="5">
        <v>0.5</v>
      </c>
      <c r="GH20" s="39" t="s">
        <v>163</v>
      </c>
      <c r="GI20" s="5">
        <v>0.5</v>
      </c>
      <c r="GJ20" s="39" t="s">
        <v>163</v>
      </c>
      <c r="GK20" s="39" t="s">
        <v>163</v>
      </c>
      <c r="GL20" s="5">
        <v>0.6</v>
      </c>
      <c r="GM20" s="5">
        <v>0.6</v>
      </c>
      <c r="GN20" s="5">
        <v>0.6</v>
      </c>
      <c r="GO20" s="5">
        <v>0.6</v>
      </c>
      <c r="GP20" s="5">
        <v>0.5</v>
      </c>
      <c r="GQ20" s="39" t="s">
        <v>163</v>
      </c>
      <c r="GR20" s="39" t="s">
        <v>163</v>
      </c>
      <c r="GS20" s="39" t="s">
        <v>163</v>
      </c>
      <c r="GT20" s="39" t="s">
        <v>163</v>
      </c>
      <c r="GU20" s="39" t="s">
        <v>163</v>
      </c>
      <c r="GV20" s="5">
        <v>0.5</v>
      </c>
      <c r="GW20" s="39" t="s">
        <v>163</v>
      </c>
      <c r="GX20" s="5">
        <v>0.5</v>
      </c>
      <c r="GY20" s="39" t="s">
        <v>163</v>
      </c>
      <c r="GZ20" s="5">
        <v>0.5</v>
      </c>
      <c r="HA20" s="39" t="s">
        <v>163</v>
      </c>
      <c r="HB20" s="39" t="s">
        <v>163</v>
      </c>
      <c r="HC20" s="332">
        <v>0.5</v>
      </c>
      <c r="HD20" s="39" t="s">
        <v>163</v>
      </c>
      <c r="HE20" s="5">
        <v>0.5</v>
      </c>
      <c r="HF20" s="39" t="s">
        <v>163</v>
      </c>
      <c r="HG20" s="39" t="s">
        <v>163</v>
      </c>
      <c r="HH20" s="39" t="s">
        <v>163</v>
      </c>
      <c r="HI20" s="5">
        <v>0.5</v>
      </c>
      <c r="HJ20" s="39" t="s">
        <v>163</v>
      </c>
      <c r="HK20" s="39" t="s">
        <v>163</v>
      </c>
      <c r="HL20" s="5">
        <v>0.6</v>
      </c>
      <c r="HM20" s="5">
        <v>0.6</v>
      </c>
      <c r="HN20" s="5">
        <v>0.5</v>
      </c>
      <c r="HO20" s="333" t="s">
        <v>163</v>
      </c>
      <c r="HP20" s="332">
        <v>0.5</v>
      </c>
      <c r="HQ20" s="333" t="s">
        <v>163</v>
      </c>
      <c r="HR20" s="333" t="s">
        <v>163</v>
      </c>
      <c r="HS20" s="333" t="s">
        <v>163</v>
      </c>
      <c r="HT20" s="39" t="s">
        <v>163</v>
      </c>
      <c r="HU20" s="39" t="s">
        <v>163</v>
      </c>
      <c r="HV20" s="5">
        <v>0.5</v>
      </c>
      <c r="HW20" s="39" t="s">
        <v>163</v>
      </c>
      <c r="HX20" s="5">
        <v>0.5</v>
      </c>
      <c r="HY20" s="39" t="s">
        <v>163</v>
      </c>
      <c r="HZ20" s="5">
        <v>0.5</v>
      </c>
      <c r="IA20" s="5">
        <v>0.9</v>
      </c>
      <c r="IB20" s="5">
        <v>0.9</v>
      </c>
      <c r="IC20" s="39" t="s">
        <v>163</v>
      </c>
      <c r="ID20" s="39" t="s">
        <v>163</v>
      </c>
      <c r="IE20" s="39" t="s">
        <v>163</v>
      </c>
      <c r="IF20" s="5">
        <v>0.5</v>
      </c>
      <c r="IG20" s="39" t="s">
        <v>163</v>
      </c>
      <c r="IH20" s="39" t="s">
        <v>163</v>
      </c>
      <c r="II20" s="39" t="s">
        <v>163</v>
      </c>
      <c r="IJ20" s="5">
        <v>0.5</v>
      </c>
      <c r="IK20" s="39" t="s">
        <v>163</v>
      </c>
      <c r="IL20" s="39" t="s">
        <v>163</v>
      </c>
      <c r="IM20" s="5">
        <v>0.6</v>
      </c>
      <c r="IN20" s="5">
        <v>0.6</v>
      </c>
      <c r="IO20" s="39"/>
      <c r="IP20" s="39" t="s">
        <v>163</v>
      </c>
      <c r="IQ20" s="39" t="s">
        <v>163</v>
      </c>
      <c r="IR20" s="39" t="s">
        <v>163</v>
      </c>
      <c r="IS20" s="39" t="s">
        <v>163</v>
      </c>
      <c r="IT20" s="39" t="s">
        <v>163</v>
      </c>
      <c r="IU20" s="39" t="s">
        <v>163</v>
      </c>
      <c r="IV20" s="39" t="s">
        <v>163</v>
      </c>
      <c r="IW20" s="39" t="s">
        <v>163</v>
      </c>
      <c r="IX20" s="39" t="s">
        <v>163</v>
      </c>
      <c r="IY20" s="39" t="s">
        <v>163</v>
      </c>
      <c r="IZ20" s="39" t="s">
        <v>163</v>
      </c>
      <c r="JA20" s="5">
        <v>0.5</v>
      </c>
      <c r="JB20" s="39" t="s">
        <v>163</v>
      </c>
      <c r="JC20" s="39"/>
      <c r="JD20" t="s">
        <v>163</v>
      </c>
    </row>
    <row r="21" spans="1:270" x14ac:dyDescent="0.25">
      <c r="A21" s="17" t="s">
        <v>448</v>
      </c>
      <c r="B21" t="s">
        <v>163</v>
      </c>
      <c r="C21" s="483" t="s">
        <v>449</v>
      </c>
      <c r="D21" s="484"/>
      <c r="E21" s="484"/>
      <c r="F21" s="484"/>
      <c r="G21" s="484"/>
      <c r="H21" s="484"/>
      <c r="I21" s="484"/>
      <c r="J21" s="484"/>
      <c r="K21" s="484"/>
      <c r="L21" s="484"/>
      <c r="M21" s="485"/>
      <c r="O21" s="478"/>
      <c r="P21" s="38" t="s">
        <v>163</v>
      </c>
      <c r="Q21" s="39" t="s">
        <v>163</v>
      </c>
      <c r="R21" s="39" t="s">
        <v>163</v>
      </c>
      <c r="S21" s="39" t="s">
        <v>163</v>
      </c>
      <c r="T21" s="39" t="s">
        <v>163</v>
      </c>
      <c r="U21" s="39" t="s">
        <v>163</v>
      </c>
      <c r="V21" s="39" t="s">
        <v>163</v>
      </c>
      <c r="W21" s="39" t="s">
        <v>163</v>
      </c>
      <c r="X21" s="39" t="s">
        <v>163</v>
      </c>
      <c r="Y21" s="39" t="s">
        <v>163</v>
      </c>
      <c r="Z21" s="39" t="s">
        <v>163</v>
      </c>
      <c r="AA21" s="39" t="s">
        <v>163</v>
      </c>
      <c r="AB21" s="39" t="s">
        <v>163</v>
      </c>
      <c r="AC21" s="39" t="s">
        <v>163</v>
      </c>
      <c r="AD21" s="39" t="s">
        <v>163</v>
      </c>
      <c r="AE21" s="39" t="s">
        <v>163</v>
      </c>
      <c r="AF21" s="39" t="s">
        <v>163</v>
      </c>
      <c r="AG21" s="39" t="s">
        <v>163</v>
      </c>
      <c r="AH21" s="39" t="s">
        <v>163</v>
      </c>
      <c r="AI21" s="39" t="s">
        <v>163</v>
      </c>
      <c r="AJ21" s="39" t="s">
        <v>163</v>
      </c>
      <c r="AK21" s="39" t="s">
        <v>163</v>
      </c>
      <c r="AL21" s="39" t="s">
        <v>163</v>
      </c>
      <c r="AM21" s="39" t="s">
        <v>163</v>
      </c>
      <c r="AN21" s="39" t="s">
        <v>163</v>
      </c>
      <c r="AO21" s="39" t="s">
        <v>163</v>
      </c>
      <c r="AP21" s="39" t="s">
        <v>163</v>
      </c>
      <c r="AQ21" s="39" t="s">
        <v>163</v>
      </c>
      <c r="AR21" s="39" t="s">
        <v>163</v>
      </c>
      <c r="AS21" s="39" t="s">
        <v>163</v>
      </c>
      <c r="AT21" s="39" t="s">
        <v>163</v>
      </c>
      <c r="AU21" s="39" t="s">
        <v>163</v>
      </c>
      <c r="AV21" s="39" t="s">
        <v>163</v>
      </c>
      <c r="AW21" s="39" t="s">
        <v>163</v>
      </c>
      <c r="AX21" s="39" t="s">
        <v>163</v>
      </c>
      <c r="AY21" s="39" t="s">
        <v>163</v>
      </c>
      <c r="AZ21" s="39" t="s">
        <v>163</v>
      </c>
      <c r="BA21" s="39" t="s">
        <v>163</v>
      </c>
      <c r="BB21" s="39" t="s">
        <v>163</v>
      </c>
      <c r="BC21" s="39" t="s">
        <v>163</v>
      </c>
      <c r="BD21" s="39" t="s">
        <v>163</v>
      </c>
      <c r="BE21" s="39" t="s">
        <v>163</v>
      </c>
      <c r="BF21" s="39" t="s">
        <v>163</v>
      </c>
      <c r="BG21" s="39" t="s">
        <v>163</v>
      </c>
      <c r="BH21" s="39" t="s">
        <v>163</v>
      </c>
      <c r="BI21" s="39" t="s">
        <v>163</v>
      </c>
      <c r="BJ21" s="39" t="s">
        <v>163</v>
      </c>
      <c r="BK21" s="39" t="s">
        <v>163</v>
      </c>
      <c r="BL21" s="39" t="s">
        <v>163</v>
      </c>
      <c r="BM21" s="39" t="s">
        <v>163</v>
      </c>
      <c r="BN21" s="39" t="s">
        <v>163</v>
      </c>
      <c r="BO21" s="39" t="s">
        <v>163</v>
      </c>
      <c r="BP21" s="39" t="s">
        <v>163</v>
      </c>
      <c r="BQ21" s="39" t="s">
        <v>163</v>
      </c>
      <c r="BR21" s="39" t="s">
        <v>163</v>
      </c>
      <c r="BS21" s="39" t="s">
        <v>163</v>
      </c>
      <c r="BT21" s="39" t="s">
        <v>163</v>
      </c>
      <c r="BU21" s="39" t="s">
        <v>163</v>
      </c>
      <c r="BV21" s="39" t="s">
        <v>163</v>
      </c>
      <c r="BW21" s="39" t="s">
        <v>163</v>
      </c>
      <c r="BX21" s="39" t="s">
        <v>163</v>
      </c>
      <c r="BY21" s="39" t="s">
        <v>163</v>
      </c>
      <c r="BZ21" s="39" t="s">
        <v>163</v>
      </c>
      <c r="CA21" s="39" t="s">
        <v>163</v>
      </c>
      <c r="CB21" s="39" t="s">
        <v>163</v>
      </c>
      <c r="CC21" s="39" t="s">
        <v>163</v>
      </c>
      <c r="CD21" s="39" t="s">
        <v>163</v>
      </c>
      <c r="CE21" s="39" t="s">
        <v>163</v>
      </c>
      <c r="CF21" s="39" t="s">
        <v>163</v>
      </c>
      <c r="CG21" s="39" t="s">
        <v>163</v>
      </c>
      <c r="CH21" s="39" t="s">
        <v>163</v>
      </c>
      <c r="CI21" s="39" t="s">
        <v>163</v>
      </c>
      <c r="CJ21" s="39" t="s">
        <v>163</v>
      </c>
      <c r="CK21" s="39" t="s">
        <v>163</v>
      </c>
      <c r="CL21" s="39" t="s">
        <v>163</v>
      </c>
      <c r="CM21" s="39" t="s">
        <v>163</v>
      </c>
      <c r="CN21" s="39" t="s">
        <v>163</v>
      </c>
      <c r="CO21" s="39" t="s">
        <v>163</v>
      </c>
      <c r="CP21" s="39" t="s">
        <v>163</v>
      </c>
      <c r="CQ21" s="39" t="s">
        <v>163</v>
      </c>
      <c r="CR21" s="39" t="s">
        <v>163</v>
      </c>
      <c r="CS21" s="5">
        <v>0.95</v>
      </c>
      <c r="CT21" s="39" t="s">
        <v>163</v>
      </c>
      <c r="CU21" s="39" t="s">
        <v>163</v>
      </c>
      <c r="CV21" s="39" t="s">
        <v>163</v>
      </c>
      <c r="CW21" s="39" t="s">
        <v>163</v>
      </c>
      <c r="CX21" s="39" t="s">
        <v>163</v>
      </c>
      <c r="CY21" s="39" t="s">
        <v>163</v>
      </c>
      <c r="CZ21" s="39" t="s">
        <v>163</v>
      </c>
      <c r="DA21" s="5">
        <v>0.95</v>
      </c>
      <c r="DB21" s="39" t="s">
        <v>163</v>
      </c>
      <c r="DC21" s="5">
        <v>0.9</v>
      </c>
      <c r="DD21" s="39" t="s">
        <v>163</v>
      </c>
      <c r="DE21" s="39" t="s">
        <v>163</v>
      </c>
      <c r="DF21" s="39" t="s">
        <v>163</v>
      </c>
      <c r="DG21" s="5">
        <v>0.9</v>
      </c>
      <c r="DH21" s="39" t="s">
        <v>163</v>
      </c>
      <c r="DI21" s="39" t="s">
        <v>163</v>
      </c>
      <c r="DJ21" s="39" t="s">
        <v>163</v>
      </c>
      <c r="DK21" s="39" t="s">
        <v>163</v>
      </c>
      <c r="DL21" s="39" t="s">
        <v>163</v>
      </c>
      <c r="DM21" s="39" t="s">
        <v>163</v>
      </c>
      <c r="DN21" s="5">
        <v>0.9</v>
      </c>
      <c r="DO21" s="5">
        <v>0.9</v>
      </c>
      <c r="DP21" s="39" t="s">
        <v>163</v>
      </c>
      <c r="DQ21" s="39" t="s">
        <v>163</v>
      </c>
      <c r="DR21" s="39" t="s">
        <v>163</v>
      </c>
      <c r="DS21" s="39" t="s">
        <v>163</v>
      </c>
      <c r="DT21" s="39" t="s">
        <v>163</v>
      </c>
      <c r="DU21" s="5">
        <v>0.95</v>
      </c>
      <c r="DV21" s="39" t="s">
        <v>163</v>
      </c>
      <c r="DW21" s="39" t="s">
        <v>163</v>
      </c>
      <c r="DX21" s="39" t="s">
        <v>163</v>
      </c>
      <c r="DY21" s="39" t="s">
        <v>163</v>
      </c>
      <c r="DZ21" s="5">
        <v>0.95</v>
      </c>
      <c r="EA21" s="39" t="s">
        <v>163</v>
      </c>
      <c r="EB21" s="39" t="s">
        <v>163</v>
      </c>
      <c r="EC21" s="39" t="s">
        <v>163</v>
      </c>
      <c r="ED21" s="39" t="s">
        <v>163</v>
      </c>
      <c r="EE21" s="39" t="s">
        <v>163</v>
      </c>
      <c r="EF21" s="39" t="s">
        <v>163</v>
      </c>
      <c r="EG21" s="39" t="s">
        <v>163</v>
      </c>
      <c r="EH21" s="5">
        <v>0.9</v>
      </c>
      <c r="EI21" s="39" t="s">
        <v>163</v>
      </c>
      <c r="EJ21" s="39" t="s">
        <v>163</v>
      </c>
      <c r="EK21" s="39" t="s">
        <v>163</v>
      </c>
      <c r="EL21" s="5">
        <v>0.9</v>
      </c>
      <c r="EM21" s="39" t="s">
        <v>163</v>
      </c>
      <c r="EN21" s="5">
        <v>0.9</v>
      </c>
      <c r="EO21" s="5">
        <v>0.9</v>
      </c>
      <c r="EP21" s="39" t="s">
        <v>163</v>
      </c>
      <c r="EQ21" s="39" t="s">
        <v>163</v>
      </c>
      <c r="ER21" s="39" t="s">
        <v>163</v>
      </c>
      <c r="ES21" s="39" t="s">
        <v>163</v>
      </c>
      <c r="ET21" s="39" t="s">
        <v>163</v>
      </c>
      <c r="EU21" s="39" t="s">
        <v>163</v>
      </c>
      <c r="EV21" s="39" t="s">
        <v>163</v>
      </c>
      <c r="EW21" s="39" t="s">
        <v>163</v>
      </c>
      <c r="EX21" s="39" t="s">
        <v>163</v>
      </c>
      <c r="EY21" s="39" t="s">
        <v>163</v>
      </c>
      <c r="EZ21" s="5">
        <v>0.95</v>
      </c>
      <c r="FA21" s="39" t="s">
        <v>163</v>
      </c>
      <c r="FB21" s="5">
        <v>0.95</v>
      </c>
      <c r="FC21" s="39" t="s">
        <v>163</v>
      </c>
      <c r="FD21" s="39" t="s">
        <v>163</v>
      </c>
      <c r="FE21" s="39" t="s">
        <v>163</v>
      </c>
      <c r="FF21" s="39" t="s">
        <v>163</v>
      </c>
      <c r="FG21" s="5">
        <v>0.9</v>
      </c>
      <c r="FH21" s="39" t="s">
        <v>163</v>
      </c>
      <c r="FI21" s="5">
        <v>0.9</v>
      </c>
      <c r="FJ21" s="39" t="s">
        <v>163</v>
      </c>
      <c r="FK21" s="39" t="s">
        <v>163</v>
      </c>
      <c r="FL21" s="39" t="s">
        <v>163</v>
      </c>
      <c r="FM21" s="39" t="s">
        <v>163</v>
      </c>
      <c r="FN21" s="5">
        <v>0.9</v>
      </c>
      <c r="FO21" s="5">
        <v>0.9</v>
      </c>
      <c r="FP21" s="39" t="s">
        <v>163</v>
      </c>
      <c r="FQ21" s="39" t="s">
        <v>163</v>
      </c>
      <c r="FR21" s="39" t="s">
        <v>163</v>
      </c>
      <c r="FS21" s="39" t="s">
        <v>163</v>
      </c>
      <c r="FT21" s="5">
        <v>0.95</v>
      </c>
      <c r="FU21" s="39" t="s">
        <v>163</v>
      </c>
      <c r="FV21" s="5">
        <v>0.95</v>
      </c>
      <c r="FW21" s="39" t="s">
        <v>163</v>
      </c>
      <c r="FX21" s="39" t="s">
        <v>163</v>
      </c>
      <c r="FY21" s="39" t="s">
        <v>163</v>
      </c>
      <c r="FZ21" s="39" t="s">
        <v>163</v>
      </c>
      <c r="GA21" s="39" t="s">
        <v>163</v>
      </c>
      <c r="GB21" s="39" t="s">
        <v>163</v>
      </c>
      <c r="GC21" s="39" t="s">
        <v>163</v>
      </c>
      <c r="GD21" s="39" t="s">
        <v>163</v>
      </c>
      <c r="GE21" s="5">
        <v>0.9</v>
      </c>
      <c r="GF21" s="39" t="s">
        <v>163</v>
      </c>
      <c r="GG21" s="5">
        <v>0.9</v>
      </c>
      <c r="GH21" s="39" t="s">
        <v>163</v>
      </c>
      <c r="GI21" s="39" t="s">
        <v>163</v>
      </c>
      <c r="GJ21" s="39" t="s">
        <v>163</v>
      </c>
      <c r="GK21" s="39" t="s">
        <v>163</v>
      </c>
      <c r="GL21" s="5">
        <v>0.9</v>
      </c>
      <c r="GM21" s="5">
        <v>0.9</v>
      </c>
      <c r="GN21" s="5">
        <v>0.9</v>
      </c>
      <c r="GO21" s="5">
        <v>0.9</v>
      </c>
      <c r="GP21" s="5">
        <v>0.95</v>
      </c>
      <c r="GQ21" s="39" t="s">
        <v>163</v>
      </c>
      <c r="GR21" s="39" t="s">
        <v>163</v>
      </c>
      <c r="GS21" s="39" t="s">
        <v>163</v>
      </c>
      <c r="GT21" s="39" t="s">
        <v>163</v>
      </c>
      <c r="GU21" s="39" t="s">
        <v>163</v>
      </c>
      <c r="GV21" s="5">
        <v>0.95</v>
      </c>
      <c r="GW21" s="39" t="s">
        <v>163</v>
      </c>
      <c r="GX21" s="39" t="s">
        <v>163</v>
      </c>
      <c r="GY21" s="39" t="s">
        <v>163</v>
      </c>
      <c r="GZ21" s="39" t="s">
        <v>163</v>
      </c>
      <c r="HA21" s="39" t="s">
        <v>163</v>
      </c>
      <c r="HB21" s="39" t="s">
        <v>163</v>
      </c>
      <c r="HC21" s="332">
        <v>0.95</v>
      </c>
      <c r="HD21" s="39" t="s">
        <v>163</v>
      </c>
      <c r="HE21" s="5">
        <v>0.9</v>
      </c>
      <c r="HF21" s="39" t="s">
        <v>163</v>
      </c>
      <c r="HG21" s="39" t="s">
        <v>163</v>
      </c>
      <c r="HH21" s="39" t="s">
        <v>163</v>
      </c>
      <c r="HI21" s="39" t="s">
        <v>163</v>
      </c>
      <c r="HJ21" s="39" t="s">
        <v>163</v>
      </c>
      <c r="HK21" s="39" t="s">
        <v>163</v>
      </c>
      <c r="HL21" s="5">
        <v>0.9</v>
      </c>
      <c r="HM21" s="5">
        <v>0.9</v>
      </c>
      <c r="HN21" s="5">
        <v>0.9</v>
      </c>
      <c r="HO21" s="333" t="s">
        <v>163</v>
      </c>
      <c r="HP21" s="332">
        <v>0.95</v>
      </c>
      <c r="HQ21" s="333" t="s">
        <v>163</v>
      </c>
      <c r="HR21" s="333" t="s">
        <v>163</v>
      </c>
      <c r="HS21" s="333" t="s">
        <v>163</v>
      </c>
      <c r="HT21" s="39" t="s">
        <v>163</v>
      </c>
      <c r="HU21" s="39" t="s">
        <v>163</v>
      </c>
      <c r="HV21" s="5">
        <v>0.95</v>
      </c>
      <c r="HW21" s="39" t="s">
        <v>163</v>
      </c>
      <c r="HX21" s="39" t="s">
        <v>163</v>
      </c>
      <c r="HY21" s="39" t="s">
        <v>163</v>
      </c>
      <c r="HZ21" s="39" t="s">
        <v>163</v>
      </c>
      <c r="IA21" s="5">
        <v>0.65</v>
      </c>
      <c r="IB21" s="39" t="s">
        <v>163</v>
      </c>
      <c r="IC21" s="39" t="s">
        <v>163</v>
      </c>
      <c r="ID21" s="39" t="s">
        <v>163</v>
      </c>
      <c r="IE21" s="39" t="s">
        <v>163</v>
      </c>
      <c r="IF21" s="5">
        <v>0.9</v>
      </c>
      <c r="IG21" s="39" t="s">
        <v>163</v>
      </c>
      <c r="IH21" s="39" t="s">
        <v>163</v>
      </c>
      <c r="II21" s="39" t="s">
        <v>163</v>
      </c>
      <c r="IJ21" s="39" t="s">
        <v>163</v>
      </c>
      <c r="IK21" s="39" t="s">
        <v>163</v>
      </c>
      <c r="IL21" s="39" t="s">
        <v>163</v>
      </c>
      <c r="IM21" s="5">
        <v>0.9</v>
      </c>
      <c r="IN21" s="5">
        <v>0.9</v>
      </c>
      <c r="IO21" s="39"/>
      <c r="IP21" s="39" t="s">
        <v>163</v>
      </c>
      <c r="IQ21" s="39" t="s">
        <v>163</v>
      </c>
      <c r="IR21" s="39" t="s">
        <v>163</v>
      </c>
      <c r="IS21" s="39" t="s">
        <v>163</v>
      </c>
      <c r="IT21" s="39" t="s">
        <v>163</v>
      </c>
      <c r="IU21" s="39" t="s">
        <v>163</v>
      </c>
      <c r="IV21" s="39" t="s">
        <v>163</v>
      </c>
      <c r="IW21" s="39" t="s">
        <v>163</v>
      </c>
      <c r="IX21" s="39" t="s">
        <v>163</v>
      </c>
      <c r="IY21" s="39" t="s">
        <v>163</v>
      </c>
      <c r="IZ21" s="39" t="s">
        <v>163</v>
      </c>
      <c r="JA21" s="39" t="s">
        <v>163</v>
      </c>
      <c r="JB21" s="39" t="s">
        <v>163</v>
      </c>
      <c r="JC21" s="39"/>
      <c r="JD21" t="s">
        <v>163</v>
      </c>
    </row>
    <row r="22" spans="1:270" x14ac:dyDescent="0.25">
      <c r="A22" s="17" t="s">
        <v>450</v>
      </c>
      <c r="B22" t="s">
        <v>163</v>
      </c>
      <c r="C22" s="338" t="s">
        <v>451</v>
      </c>
      <c r="D22" s="42">
        <v>44915</v>
      </c>
      <c r="E22" s="42">
        <v>44537</v>
      </c>
      <c r="F22" s="42">
        <v>44153</v>
      </c>
      <c r="G22" s="42">
        <v>43683</v>
      </c>
      <c r="H22" s="42">
        <v>43160</v>
      </c>
      <c r="I22" s="42">
        <v>42859</v>
      </c>
      <c r="J22" s="42">
        <v>42425</v>
      </c>
      <c r="K22" s="42">
        <v>42051</v>
      </c>
      <c r="L22" s="42">
        <v>41682</v>
      </c>
      <c r="M22" s="43">
        <v>41564</v>
      </c>
      <c r="O22" s="478"/>
      <c r="P22" s="38" t="s">
        <v>163</v>
      </c>
      <c r="Q22" s="39" t="s">
        <v>163</v>
      </c>
      <c r="R22" s="39" t="s">
        <v>163</v>
      </c>
      <c r="S22" s="39" t="s">
        <v>163</v>
      </c>
      <c r="T22" s="39" t="s">
        <v>163</v>
      </c>
      <c r="U22" s="39" t="s">
        <v>163</v>
      </c>
      <c r="V22" s="39" t="s">
        <v>163</v>
      </c>
      <c r="W22" s="39" t="s">
        <v>163</v>
      </c>
      <c r="X22" s="39" t="s">
        <v>163</v>
      </c>
      <c r="Y22" s="39" t="s">
        <v>163</v>
      </c>
      <c r="Z22" s="39" t="s">
        <v>163</v>
      </c>
      <c r="AA22" s="39" t="s">
        <v>163</v>
      </c>
      <c r="AB22" s="39" t="s">
        <v>163</v>
      </c>
      <c r="AC22" s="39" t="s">
        <v>163</v>
      </c>
      <c r="AD22" s="39" t="s">
        <v>163</v>
      </c>
      <c r="AE22" s="39" t="s">
        <v>163</v>
      </c>
      <c r="AF22" s="39" t="s">
        <v>163</v>
      </c>
      <c r="AG22" s="39" t="s">
        <v>163</v>
      </c>
      <c r="AH22" s="39" t="s">
        <v>163</v>
      </c>
      <c r="AI22" s="39" t="s">
        <v>163</v>
      </c>
      <c r="AJ22" s="39" t="s">
        <v>163</v>
      </c>
      <c r="AK22" s="39" t="s">
        <v>163</v>
      </c>
      <c r="AL22" s="39" t="s">
        <v>163</v>
      </c>
      <c r="AM22" s="39" t="s">
        <v>163</v>
      </c>
      <c r="AN22" s="39" t="s">
        <v>163</v>
      </c>
      <c r="AO22" s="39" t="s">
        <v>163</v>
      </c>
      <c r="AP22" s="39" t="s">
        <v>163</v>
      </c>
      <c r="AQ22" s="39" t="s">
        <v>163</v>
      </c>
      <c r="AR22" s="39" t="s">
        <v>163</v>
      </c>
      <c r="AS22" s="39" t="s">
        <v>163</v>
      </c>
      <c r="AT22" s="39" t="s">
        <v>163</v>
      </c>
      <c r="AU22" s="39" t="s">
        <v>163</v>
      </c>
      <c r="AV22" s="39" t="s">
        <v>163</v>
      </c>
      <c r="AW22" s="39" t="s">
        <v>163</v>
      </c>
      <c r="AX22" s="39" t="s">
        <v>163</v>
      </c>
      <c r="AY22" s="39" t="s">
        <v>163</v>
      </c>
      <c r="AZ22" s="39" t="s">
        <v>163</v>
      </c>
      <c r="BA22" s="39" t="s">
        <v>163</v>
      </c>
      <c r="BB22" s="39" t="s">
        <v>163</v>
      </c>
      <c r="BC22" s="39" t="s">
        <v>163</v>
      </c>
      <c r="BD22" s="39" t="s">
        <v>163</v>
      </c>
      <c r="BE22" s="39" t="s">
        <v>163</v>
      </c>
      <c r="BF22" s="39" t="s">
        <v>163</v>
      </c>
      <c r="BG22" s="39" t="s">
        <v>163</v>
      </c>
      <c r="BH22" s="39" t="s">
        <v>163</v>
      </c>
      <c r="BI22" s="39" t="s">
        <v>163</v>
      </c>
      <c r="BJ22" s="39" t="s">
        <v>163</v>
      </c>
      <c r="BK22" s="39" t="s">
        <v>163</v>
      </c>
      <c r="BL22" s="39" t="s">
        <v>163</v>
      </c>
      <c r="BM22" s="39" t="s">
        <v>163</v>
      </c>
      <c r="BN22" s="39" t="s">
        <v>163</v>
      </c>
      <c r="BO22" s="39" t="s">
        <v>163</v>
      </c>
      <c r="BP22" s="39" t="s">
        <v>163</v>
      </c>
      <c r="BQ22" s="39" t="s">
        <v>163</v>
      </c>
      <c r="BR22" s="39" t="s">
        <v>163</v>
      </c>
      <c r="BS22" s="39" t="s">
        <v>163</v>
      </c>
      <c r="BT22" s="39" t="s">
        <v>163</v>
      </c>
      <c r="BU22" s="39" t="s">
        <v>163</v>
      </c>
      <c r="BV22" s="39" t="s">
        <v>163</v>
      </c>
      <c r="BW22" s="39" t="s">
        <v>163</v>
      </c>
      <c r="BX22" s="39" t="s">
        <v>163</v>
      </c>
      <c r="BY22" s="39" t="s">
        <v>163</v>
      </c>
      <c r="BZ22" s="39" t="s">
        <v>163</v>
      </c>
      <c r="CA22" s="39" t="s">
        <v>163</v>
      </c>
      <c r="CB22" s="39" t="s">
        <v>163</v>
      </c>
      <c r="CC22" s="39" t="s">
        <v>163</v>
      </c>
      <c r="CD22" s="39" t="s">
        <v>163</v>
      </c>
      <c r="CE22" s="39" t="s">
        <v>163</v>
      </c>
      <c r="CF22" s="39" t="s">
        <v>163</v>
      </c>
      <c r="CG22" s="39" t="s">
        <v>163</v>
      </c>
      <c r="CH22" s="39" t="s">
        <v>163</v>
      </c>
      <c r="CI22" s="39" t="s">
        <v>163</v>
      </c>
      <c r="CJ22" s="39" t="s">
        <v>163</v>
      </c>
      <c r="CK22" s="39" t="s">
        <v>163</v>
      </c>
      <c r="CL22" s="39" t="s">
        <v>163</v>
      </c>
      <c r="CM22" s="39" t="s">
        <v>163</v>
      </c>
      <c r="CN22" s="39" t="s">
        <v>163</v>
      </c>
      <c r="CO22" s="39" t="s">
        <v>163</v>
      </c>
      <c r="CP22" s="39" t="s">
        <v>163</v>
      </c>
      <c r="CQ22" s="39" t="s">
        <v>163</v>
      </c>
      <c r="CR22" s="39" t="s">
        <v>163</v>
      </c>
      <c r="CS22" s="39" t="s">
        <v>163</v>
      </c>
      <c r="CT22" s="39" t="s">
        <v>163</v>
      </c>
      <c r="CU22" s="39" t="s">
        <v>163</v>
      </c>
      <c r="CV22" s="39" t="s">
        <v>163</v>
      </c>
      <c r="CW22" s="39" t="s">
        <v>163</v>
      </c>
      <c r="CX22" s="39" t="s">
        <v>163</v>
      </c>
      <c r="CY22" s="39" t="s">
        <v>163</v>
      </c>
      <c r="CZ22" s="39" t="s">
        <v>163</v>
      </c>
      <c r="DA22" s="39" t="s">
        <v>163</v>
      </c>
      <c r="DB22" s="39" t="s">
        <v>163</v>
      </c>
      <c r="DC22" s="39" t="s">
        <v>163</v>
      </c>
      <c r="DD22" s="39" t="s">
        <v>163</v>
      </c>
      <c r="DE22" s="39" t="s">
        <v>163</v>
      </c>
      <c r="DF22" s="39" t="s">
        <v>163</v>
      </c>
      <c r="DG22" s="39" t="s">
        <v>163</v>
      </c>
      <c r="DH22" s="39" t="s">
        <v>163</v>
      </c>
      <c r="DI22" s="39" t="s">
        <v>163</v>
      </c>
      <c r="DJ22" s="39" t="s">
        <v>163</v>
      </c>
      <c r="DK22" s="39" t="s">
        <v>163</v>
      </c>
      <c r="DL22" s="39" t="s">
        <v>163</v>
      </c>
      <c r="DM22" s="39" t="s">
        <v>163</v>
      </c>
      <c r="DN22" s="5">
        <v>0.95</v>
      </c>
      <c r="DO22" s="5">
        <v>0.95</v>
      </c>
      <c r="DP22" s="39" t="s">
        <v>163</v>
      </c>
      <c r="DQ22" s="39" t="s">
        <v>163</v>
      </c>
      <c r="DR22" s="39" t="s">
        <v>163</v>
      </c>
      <c r="DS22" s="39" t="s">
        <v>163</v>
      </c>
      <c r="DT22" s="39" t="s">
        <v>163</v>
      </c>
      <c r="DU22" s="39" t="s">
        <v>163</v>
      </c>
      <c r="DV22" s="39" t="s">
        <v>163</v>
      </c>
      <c r="DW22" s="39" t="s">
        <v>163</v>
      </c>
      <c r="DX22" s="39" t="s">
        <v>163</v>
      </c>
      <c r="DY22" s="39" t="s">
        <v>163</v>
      </c>
      <c r="DZ22" s="39" t="s">
        <v>163</v>
      </c>
      <c r="EA22" s="39" t="s">
        <v>163</v>
      </c>
      <c r="EB22" s="39" t="s">
        <v>163</v>
      </c>
      <c r="EC22" s="39" t="s">
        <v>163</v>
      </c>
      <c r="ED22" s="39" t="s">
        <v>163</v>
      </c>
      <c r="EE22" s="39" t="s">
        <v>163</v>
      </c>
      <c r="EF22" s="39" t="s">
        <v>163</v>
      </c>
      <c r="EG22" s="39" t="s">
        <v>163</v>
      </c>
      <c r="EH22" s="39" t="s">
        <v>163</v>
      </c>
      <c r="EI22" s="39" t="s">
        <v>163</v>
      </c>
      <c r="EJ22" s="39" t="s">
        <v>163</v>
      </c>
      <c r="EK22" s="39" t="s">
        <v>163</v>
      </c>
      <c r="EL22" s="39" t="s">
        <v>163</v>
      </c>
      <c r="EM22" s="39" t="s">
        <v>163</v>
      </c>
      <c r="EN22" s="5">
        <v>0.95</v>
      </c>
      <c r="EO22" s="5">
        <v>0.95</v>
      </c>
      <c r="EP22" s="39" t="s">
        <v>163</v>
      </c>
      <c r="EQ22" s="39" t="s">
        <v>163</v>
      </c>
      <c r="ER22" s="39" t="s">
        <v>163</v>
      </c>
      <c r="ES22" s="39" t="s">
        <v>163</v>
      </c>
      <c r="ET22" s="39" t="s">
        <v>163</v>
      </c>
      <c r="EU22" s="39" t="s">
        <v>163</v>
      </c>
      <c r="EV22" s="39" t="s">
        <v>163</v>
      </c>
      <c r="EW22" s="39" t="s">
        <v>163</v>
      </c>
      <c r="EX22" s="39" t="s">
        <v>163</v>
      </c>
      <c r="EY22" s="39" t="s">
        <v>163</v>
      </c>
      <c r="EZ22" s="39" t="s">
        <v>163</v>
      </c>
      <c r="FA22" s="39" t="s">
        <v>163</v>
      </c>
      <c r="FB22" s="39" t="s">
        <v>163</v>
      </c>
      <c r="FC22" s="39" t="s">
        <v>163</v>
      </c>
      <c r="FD22" s="39" t="s">
        <v>163</v>
      </c>
      <c r="FE22" s="39" t="s">
        <v>163</v>
      </c>
      <c r="FF22" s="39" t="s">
        <v>163</v>
      </c>
      <c r="FG22" s="39" t="s">
        <v>163</v>
      </c>
      <c r="FH22" s="39" t="s">
        <v>163</v>
      </c>
      <c r="FI22" s="39" t="s">
        <v>163</v>
      </c>
      <c r="FJ22" s="39" t="s">
        <v>163</v>
      </c>
      <c r="FK22" s="39" t="s">
        <v>163</v>
      </c>
      <c r="FL22" s="39" t="s">
        <v>163</v>
      </c>
      <c r="FM22" s="39" t="s">
        <v>163</v>
      </c>
      <c r="FN22" s="5">
        <v>0.95</v>
      </c>
      <c r="FO22" s="5">
        <v>0.95</v>
      </c>
      <c r="FP22" s="39" t="s">
        <v>163</v>
      </c>
      <c r="FQ22" s="39" t="s">
        <v>163</v>
      </c>
      <c r="FR22" s="39" t="s">
        <v>163</v>
      </c>
      <c r="FS22" s="39" t="s">
        <v>163</v>
      </c>
      <c r="FT22" s="39" t="s">
        <v>163</v>
      </c>
      <c r="FU22" s="39" t="s">
        <v>163</v>
      </c>
      <c r="FV22" s="39" t="s">
        <v>163</v>
      </c>
      <c r="FW22" s="39" t="s">
        <v>163</v>
      </c>
      <c r="FX22" s="39" t="s">
        <v>163</v>
      </c>
      <c r="FY22" s="39" t="s">
        <v>163</v>
      </c>
      <c r="FZ22" s="39" t="s">
        <v>163</v>
      </c>
      <c r="GA22" s="39" t="s">
        <v>163</v>
      </c>
      <c r="GB22" s="39" t="s">
        <v>163</v>
      </c>
      <c r="GC22" s="39" t="s">
        <v>163</v>
      </c>
      <c r="GD22" s="39" t="s">
        <v>163</v>
      </c>
      <c r="GE22" s="39" t="s">
        <v>163</v>
      </c>
      <c r="GF22" s="39" t="s">
        <v>163</v>
      </c>
      <c r="GG22" s="39" t="s">
        <v>163</v>
      </c>
      <c r="GH22" s="39" t="s">
        <v>163</v>
      </c>
      <c r="GI22" s="39" t="s">
        <v>163</v>
      </c>
      <c r="GJ22" s="39" t="s">
        <v>163</v>
      </c>
      <c r="GK22" s="39" t="s">
        <v>163</v>
      </c>
      <c r="GL22" s="5">
        <v>0.95</v>
      </c>
      <c r="GM22" s="5">
        <v>0.95</v>
      </c>
      <c r="GN22" s="5">
        <v>0.95</v>
      </c>
      <c r="GO22" s="5">
        <v>0.95</v>
      </c>
      <c r="GP22" s="39" t="s">
        <v>163</v>
      </c>
      <c r="GQ22" s="39" t="s">
        <v>163</v>
      </c>
      <c r="GR22" s="39" t="s">
        <v>163</v>
      </c>
      <c r="GS22" s="39" t="s">
        <v>163</v>
      </c>
      <c r="GT22" s="39" t="s">
        <v>163</v>
      </c>
      <c r="GU22" s="39" t="s">
        <v>163</v>
      </c>
      <c r="GV22" s="39" t="s">
        <v>163</v>
      </c>
      <c r="GW22" s="39" t="s">
        <v>163</v>
      </c>
      <c r="GX22" s="39" t="s">
        <v>163</v>
      </c>
      <c r="GY22" s="39" t="s">
        <v>163</v>
      </c>
      <c r="GZ22" s="39" t="s">
        <v>163</v>
      </c>
      <c r="HA22" s="39" t="s">
        <v>163</v>
      </c>
      <c r="HB22" s="39" t="s">
        <v>163</v>
      </c>
      <c r="HC22" s="39" t="s">
        <v>163</v>
      </c>
      <c r="HD22" s="39" t="s">
        <v>163</v>
      </c>
      <c r="HE22" s="39" t="s">
        <v>163</v>
      </c>
      <c r="HF22" s="39" t="s">
        <v>163</v>
      </c>
      <c r="HG22" s="39" t="s">
        <v>163</v>
      </c>
      <c r="HH22" s="39" t="s">
        <v>163</v>
      </c>
      <c r="HI22" s="39" t="s">
        <v>163</v>
      </c>
      <c r="HJ22" s="39" t="s">
        <v>163</v>
      </c>
      <c r="HK22" s="39" t="s">
        <v>163</v>
      </c>
      <c r="HL22" s="5">
        <v>0.95</v>
      </c>
      <c r="HM22" s="5">
        <v>0.95</v>
      </c>
      <c r="HN22" s="333" t="s">
        <v>163</v>
      </c>
      <c r="HO22" s="333" t="s">
        <v>163</v>
      </c>
      <c r="HP22" s="333" t="s">
        <v>163</v>
      </c>
      <c r="HQ22" s="333" t="s">
        <v>163</v>
      </c>
      <c r="HR22" s="333" t="s">
        <v>163</v>
      </c>
      <c r="HS22" s="333" t="s">
        <v>163</v>
      </c>
      <c r="HT22" s="39" t="s">
        <v>163</v>
      </c>
      <c r="HU22" s="39" t="s">
        <v>163</v>
      </c>
      <c r="HV22" s="39" t="s">
        <v>163</v>
      </c>
      <c r="HW22" s="39" t="s">
        <v>163</v>
      </c>
      <c r="HX22" s="39" t="s">
        <v>163</v>
      </c>
      <c r="HY22" s="39" t="s">
        <v>163</v>
      </c>
      <c r="HZ22" s="39" t="s">
        <v>163</v>
      </c>
      <c r="IA22" s="5">
        <v>0.5</v>
      </c>
      <c r="IB22" s="39" t="s">
        <v>163</v>
      </c>
      <c r="IC22" s="39" t="s">
        <v>163</v>
      </c>
      <c r="ID22" s="39" t="s">
        <v>163</v>
      </c>
      <c r="IE22" s="39" t="s">
        <v>163</v>
      </c>
      <c r="IF22" s="39" t="s">
        <v>163</v>
      </c>
      <c r="IG22" s="39" t="s">
        <v>163</v>
      </c>
      <c r="IH22" s="39" t="s">
        <v>163</v>
      </c>
      <c r="II22" s="39" t="s">
        <v>163</v>
      </c>
      <c r="IJ22" s="39" t="s">
        <v>163</v>
      </c>
      <c r="IK22" s="39" t="s">
        <v>163</v>
      </c>
      <c r="IL22" s="39" t="s">
        <v>163</v>
      </c>
      <c r="IM22" s="5">
        <v>0.95</v>
      </c>
      <c r="IN22" s="5">
        <v>0.95</v>
      </c>
      <c r="IO22" s="39"/>
      <c r="IP22" s="39" t="s">
        <v>163</v>
      </c>
      <c r="IQ22" s="39" t="s">
        <v>163</v>
      </c>
      <c r="IR22" s="39" t="s">
        <v>163</v>
      </c>
      <c r="IS22" s="39" t="s">
        <v>163</v>
      </c>
      <c r="IT22" s="39" t="s">
        <v>163</v>
      </c>
      <c r="IU22" s="39" t="s">
        <v>163</v>
      </c>
      <c r="IV22" s="39" t="s">
        <v>163</v>
      </c>
      <c r="IW22" s="39" t="s">
        <v>163</v>
      </c>
      <c r="IX22" s="39" t="s">
        <v>163</v>
      </c>
      <c r="IY22" s="39" t="s">
        <v>163</v>
      </c>
      <c r="IZ22" s="39" t="s">
        <v>163</v>
      </c>
      <c r="JA22" s="39" t="s">
        <v>163</v>
      </c>
      <c r="JB22" s="39" t="s">
        <v>163</v>
      </c>
      <c r="JC22" s="39"/>
      <c r="JD22" t="s">
        <v>163</v>
      </c>
    </row>
    <row r="23" spans="1:270" x14ac:dyDescent="0.25">
      <c r="A23" s="17" t="s">
        <v>452</v>
      </c>
      <c r="B23" t="s">
        <v>163</v>
      </c>
      <c r="C23" s="339">
        <v>45006</v>
      </c>
      <c r="D23" s="59">
        <v>44644</v>
      </c>
      <c r="E23" s="59">
        <v>44266</v>
      </c>
      <c r="F23" s="59">
        <v>43922</v>
      </c>
      <c r="G23" s="59">
        <v>43732</v>
      </c>
      <c r="H23" s="59">
        <v>43167</v>
      </c>
      <c r="I23" s="59">
        <v>42817</v>
      </c>
      <c r="J23" s="59">
        <v>42439</v>
      </c>
      <c r="K23" s="59">
        <v>42080</v>
      </c>
      <c r="L23" s="59">
        <v>41684</v>
      </c>
      <c r="M23" s="44">
        <v>41577</v>
      </c>
      <c r="O23" s="478"/>
      <c r="P23" s="38" t="s">
        <v>163</v>
      </c>
      <c r="Q23" s="39" t="s">
        <v>163</v>
      </c>
      <c r="R23" s="39" t="s">
        <v>163</v>
      </c>
      <c r="S23" s="39" t="s">
        <v>163</v>
      </c>
      <c r="T23" s="39" t="s">
        <v>163</v>
      </c>
      <c r="U23" s="39" t="s">
        <v>163</v>
      </c>
      <c r="V23" s="39" t="s">
        <v>163</v>
      </c>
      <c r="W23" s="39" t="s">
        <v>163</v>
      </c>
      <c r="X23" s="39" t="s">
        <v>163</v>
      </c>
      <c r="Y23" s="39" t="s">
        <v>163</v>
      </c>
      <c r="Z23" s="39" t="s">
        <v>163</v>
      </c>
      <c r="AA23" s="39" t="s">
        <v>163</v>
      </c>
      <c r="AB23" s="39" t="s">
        <v>163</v>
      </c>
      <c r="AC23" s="39" t="s">
        <v>163</v>
      </c>
      <c r="AD23" s="39" t="s">
        <v>163</v>
      </c>
      <c r="AE23" s="39" t="s">
        <v>163</v>
      </c>
      <c r="AF23" s="39" t="s">
        <v>163</v>
      </c>
      <c r="AG23" s="39" t="s">
        <v>163</v>
      </c>
      <c r="AH23" s="39" t="s">
        <v>163</v>
      </c>
      <c r="AI23" s="39" t="s">
        <v>163</v>
      </c>
      <c r="AJ23" s="39" t="s">
        <v>163</v>
      </c>
      <c r="AK23" s="39" t="s">
        <v>163</v>
      </c>
      <c r="AL23" s="39" t="s">
        <v>163</v>
      </c>
      <c r="AM23" s="39" t="s">
        <v>163</v>
      </c>
      <c r="AN23" s="39" t="s">
        <v>163</v>
      </c>
      <c r="AO23" s="39" t="s">
        <v>163</v>
      </c>
      <c r="AP23" s="39" t="s">
        <v>163</v>
      </c>
      <c r="AQ23" s="39" t="s">
        <v>163</v>
      </c>
      <c r="AR23" s="39" t="s">
        <v>163</v>
      </c>
      <c r="AS23" s="39" t="s">
        <v>163</v>
      </c>
      <c r="AT23" s="39" t="s">
        <v>163</v>
      </c>
      <c r="AU23" s="39" t="s">
        <v>163</v>
      </c>
      <c r="AV23" s="39" t="s">
        <v>163</v>
      </c>
      <c r="AW23" s="39" t="s">
        <v>163</v>
      </c>
      <c r="AX23" s="39" t="s">
        <v>163</v>
      </c>
      <c r="AY23" s="39" t="s">
        <v>163</v>
      </c>
      <c r="AZ23" s="39" t="s">
        <v>163</v>
      </c>
      <c r="BA23" s="39" t="s">
        <v>163</v>
      </c>
      <c r="BB23" s="39" t="s">
        <v>163</v>
      </c>
      <c r="BC23" s="39" t="s">
        <v>163</v>
      </c>
      <c r="BD23" s="39" t="s">
        <v>163</v>
      </c>
      <c r="BE23" s="39" t="s">
        <v>163</v>
      </c>
      <c r="BF23" s="39" t="s">
        <v>163</v>
      </c>
      <c r="BG23" s="39" t="s">
        <v>163</v>
      </c>
      <c r="BH23" s="39" t="s">
        <v>163</v>
      </c>
      <c r="BI23" s="39" t="s">
        <v>163</v>
      </c>
      <c r="BJ23" s="39" t="s">
        <v>163</v>
      </c>
      <c r="BK23" s="39" t="s">
        <v>163</v>
      </c>
      <c r="BL23" s="39" t="s">
        <v>163</v>
      </c>
      <c r="BM23" s="39" t="s">
        <v>163</v>
      </c>
      <c r="BN23" s="39" t="s">
        <v>163</v>
      </c>
      <c r="BO23" s="39" t="s">
        <v>163</v>
      </c>
      <c r="BP23" s="39" t="s">
        <v>163</v>
      </c>
      <c r="BQ23" s="39" t="s">
        <v>163</v>
      </c>
      <c r="BR23" s="39" t="s">
        <v>163</v>
      </c>
      <c r="BS23" s="39" t="s">
        <v>163</v>
      </c>
      <c r="BT23" s="39" t="s">
        <v>163</v>
      </c>
      <c r="BU23" s="39" t="s">
        <v>163</v>
      </c>
      <c r="BV23" s="39" t="s">
        <v>163</v>
      </c>
      <c r="BW23" s="39" t="s">
        <v>163</v>
      </c>
      <c r="BX23" s="39" t="s">
        <v>163</v>
      </c>
      <c r="BY23" s="39" t="s">
        <v>163</v>
      </c>
      <c r="BZ23" s="39" t="s">
        <v>163</v>
      </c>
      <c r="CA23" s="39" t="s">
        <v>163</v>
      </c>
      <c r="CB23" s="39" t="s">
        <v>163</v>
      </c>
      <c r="CC23" s="39" t="s">
        <v>163</v>
      </c>
      <c r="CD23" s="39" t="s">
        <v>163</v>
      </c>
      <c r="CE23" s="39" t="s">
        <v>163</v>
      </c>
      <c r="CF23" s="39" t="s">
        <v>163</v>
      </c>
      <c r="CG23" s="39" t="s">
        <v>163</v>
      </c>
      <c r="CH23" s="39" t="s">
        <v>163</v>
      </c>
      <c r="CI23" s="39" t="s">
        <v>163</v>
      </c>
      <c r="CJ23" s="39" t="s">
        <v>163</v>
      </c>
      <c r="CK23" s="39" t="s">
        <v>163</v>
      </c>
      <c r="CL23" s="39" t="s">
        <v>163</v>
      </c>
      <c r="CM23" s="39" t="s">
        <v>163</v>
      </c>
      <c r="CN23" s="39" t="s">
        <v>163</v>
      </c>
      <c r="CO23" s="39" t="s">
        <v>163</v>
      </c>
      <c r="CP23" s="39" t="s">
        <v>163</v>
      </c>
      <c r="CQ23" s="39" t="s">
        <v>163</v>
      </c>
      <c r="CR23" s="39" t="s">
        <v>163</v>
      </c>
      <c r="CS23" s="39" t="s">
        <v>163</v>
      </c>
      <c r="CT23" s="39" t="s">
        <v>163</v>
      </c>
      <c r="CU23" s="39" t="s">
        <v>163</v>
      </c>
      <c r="CV23" s="39" t="s">
        <v>163</v>
      </c>
      <c r="CW23" s="39" t="s">
        <v>163</v>
      </c>
      <c r="CX23" s="39" t="s">
        <v>163</v>
      </c>
      <c r="CY23" s="39" t="s">
        <v>163</v>
      </c>
      <c r="CZ23" s="39" t="s">
        <v>163</v>
      </c>
      <c r="DA23" s="39" t="s">
        <v>163</v>
      </c>
      <c r="DB23" s="39" t="s">
        <v>163</v>
      </c>
      <c r="DC23" s="39" t="s">
        <v>163</v>
      </c>
      <c r="DD23" s="39" t="s">
        <v>163</v>
      </c>
      <c r="DE23" s="39" t="s">
        <v>163</v>
      </c>
      <c r="DF23" s="39" t="s">
        <v>163</v>
      </c>
      <c r="DG23" s="39" t="s">
        <v>163</v>
      </c>
      <c r="DH23" s="39" t="s">
        <v>163</v>
      </c>
      <c r="DI23" s="39" t="s">
        <v>163</v>
      </c>
      <c r="DJ23" s="39" t="s">
        <v>163</v>
      </c>
      <c r="DK23" s="39" t="s">
        <v>163</v>
      </c>
      <c r="DL23" s="39" t="s">
        <v>163</v>
      </c>
      <c r="DM23" s="39" t="s">
        <v>163</v>
      </c>
      <c r="DN23" s="5">
        <v>0.65</v>
      </c>
      <c r="DO23" s="39" t="s">
        <v>163</v>
      </c>
      <c r="DP23" s="39" t="s">
        <v>163</v>
      </c>
      <c r="DQ23" s="39" t="s">
        <v>163</v>
      </c>
      <c r="DR23" s="39" t="s">
        <v>163</v>
      </c>
      <c r="DS23" s="39" t="s">
        <v>163</v>
      </c>
      <c r="DT23" s="39" t="s">
        <v>163</v>
      </c>
      <c r="DU23" s="39" t="s">
        <v>163</v>
      </c>
      <c r="DV23" s="39" t="s">
        <v>163</v>
      </c>
      <c r="DW23" s="39" t="s">
        <v>163</v>
      </c>
      <c r="DX23" s="39" t="s">
        <v>163</v>
      </c>
      <c r="DY23" s="39" t="s">
        <v>163</v>
      </c>
      <c r="DZ23" s="39" t="s">
        <v>163</v>
      </c>
      <c r="EA23" s="39" t="s">
        <v>163</v>
      </c>
      <c r="EB23" s="39" t="s">
        <v>163</v>
      </c>
      <c r="EC23" s="39" t="s">
        <v>163</v>
      </c>
      <c r="ED23" s="39" t="s">
        <v>163</v>
      </c>
      <c r="EE23" s="39" t="s">
        <v>163</v>
      </c>
      <c r="EF23" s="39" t="s">
        <v>163</v>
      </c>
      <c r="EG23" s="39" t="s">
        <v>163</v>
      </c>
      <c r="EH23" s="39" t="s">
        <v>163</v>
      </c>
      <c r="EI23" s="39" t="s">
        <v>163</v>
      </c>
      <c r="EJ23" s="39" t="s">
        <v>163</v>
      </c>
      <c r="EK23" s="39" t="s">
        <v>163</v>
      </c>
      <c r="EL23" s="39" t="s">
        <v>163</v>
      </c>
      <c r="EM23" s="39" t="s">
        <v>163</v>
      </c>
      <c r="EN23" s="5">
        <v>0.65</v>
      </c>
      <c r="EO23" s="39" t="s">
        <v>163</v>
      </c>
      <c r="EP23" s="39" t="s">
        <v>163</v>
      </c>
      <c r="EQ23" s="39" t="s">
        <v>163</v>
      </c>
      <c r="ER23" s="39" t="s">
        <v>163</v>
      </c>
      <c r="ES23" s="39" t="s">
        <v>163</v>
      </c>
      <c r="ET23" s="39" t="s">
        <v>163</v>
      </c>
      <c r="EU23" s="39" t="s">
        <v>163</v>
      </c>
      <c r="EV23" s="39" t="s">
        <v>163</v>
      </c>
      <c r="EW23" s="39" t="s">
        <v>163</v>
      </c>
      <c r="EX23" s="39" t="s">
        <v>163</v>
      </c>
      <c r="EY23" s="39" t="s">
        <v>163</v>
      </c>
      <c r="EZ23" s="39" t="s">
        <v>163</v>
      </c>
      <c r="FA23" s="39" t="s">
        <v>163</v>
      </c>
      <c r="FB23" s="39" t="s">
        <v>163</v>
      </c>
      <c r="FC23" s="39" t="s">
        <v>163</v>
      </c>
      <c r="FD23" s="39" t="s">
        <v>163</v>
      </c>
      <c r="FE23" s="39" t="s">
        <v>163</v>
      </c>
      <c r="FF23" s="39" t="s">
        <v>163</v>
      </c>
      <c r="FG23" s="39" t="s">
        <v>163</v>
      </c>
      <c r="FH23" s="39" t="s">
        <v>163</v>
      </c>
      <c r="FI23" s="39" t="s">
        <v>163</v>
      </c>
      <c r="FJ23" s="39" t="s">
        <v>163</v>
      </c>
      <c r="FK23" s="39" t="s">
        <v>163</v>
      </c>
      <c r="FL23" s="39" t="s">
        <v>163</v>
      </c>
      <c r="FM23" s="39" t="s">
        <v>163</v>
      </c>
      <c r="FN23" s="5">
        <v>0.65</v>
      </c>
      <c r="FO23" s="39" t="s">
        <v>163</v>
      </c>
      <c r="FP23" s="39" t="s">
        <v>163</v>
      </c>
      <c r="FQ23" s="39" t="s">
        <v>163</v>
      </c>
      <c r="FR23" s="39" t="s">
        <v>163</v>
      </c>
      <c r="FS23" s="39" t="s">
        <v>163</v>
      </c>
      <c r="FT23" s="39" t="s">
        <v>163</v>
      </c>
      <c r="FU23" s="39" t="s">
        <v>163</v>
      </c>
      <c r="FV23" s="39" t="s">
        <v>163</v>
      </c>
      <c r="FW23" s="39" t="s">
        <v>163</v>
      </c>
      <c r="FX23" s="39" t="s">
        <v>163</v>
      </c>
      <c r="FY23" s="39" t="s">
        <v>163</v>
      </c>
      <c r="FZ23" s="39" t="s">
        <v>163</v>
      </c>
      <c r="GA23" s="39" t="s">
        <v>163</v>
      </c>
      <c r="GB23" s="39" t="s">
        <v>163</v>
      </c>
      <c r="GC23" s="39" t="s">
        <v>163</v>
      </c>
      <c r="GD23" s="39" t="s">
        <v>163</v>
      </c>
      <c r="GE23" s="39" t="s">
        <v>163</v>
      </c>
      <c r="GF23" s="39" t="s">
        <v>163</v>
      </c>
      <c r="GG23" s="39" t="s">
        <v>163</v>
      </c>
      <c r="GH23" s="39" t="s">
        <v>163</v>
      </c>
      <c r="GI23" s="39" t="s">
        <v>163</v>
      </c>
      <c r="GJ23" s="39" t="s">
        <v>163</v>
      </c>
      <c r="GK23" s="39" t="s">
        <v>163</v>
      </c>
      <c r="GL23" s="5">
        <v>0.65</v>
      </c>
      <c r="GM23" s="39" t="s">
        <v>163</v>
      </c>
      <c r="GN23" s="5">
        <v>0.65</v>
      </c>
      <c r="GO23" s="39" t="s">
        <v>163</v>
      </c>
      <c r="GP23" s="39" t="s">
        <v>163</v>
      </c>
      <c r="GQ23" s="39" t="s">
        <v>163</v>
      </c>
      <c r="GR23" s="39" t="s">
        <v>163</v>
      </c>
      <c r="GS23" s="39" t="s">
        <v>163</v>
      </c>
      <c r="GT23" s="39" t="s">
        <v>163</v>
      </c>
      <c r="GU23" s="39" t="s">
        <v>163</v>
      </c>
      <c r="GV23" s="39" t="s">
        <v>163</v>
      </c>
      <c r="GW23" s="39" t="s">
        <v>163</v>
      </c>
      <c r="GX23" s="39" t="s">
        <v>163</v>
      </c>
      <c r="GY23" s="39" t="s">
        <v>163</v>
      </c>
      <c r="GZ23" s="39" t="s">
        <v>163</v>
      </c>
      <c r="HA23" s="39" t="s">
        <v>163</v>
      </c>
      <c r="HB23" s="39" t="s">
        <v>163</v>
      </c>
      <c r="HC23" s="39" t="s">
        <v>163</v>
      </c>
      <c r="HD23" s="39" t="s">
        <v>163</v>
      </c>
      <c r="HE23" s="39" t="s">
        <v>163</v>
      </c>
      <c r="HF23" s="39" t="s">
        <v>163</v>
      </c>
      <c r="HG23" s="39" t="s">
        <v>163</v>
      </c>
      <c r="HH23" s="39" t="s">
        <v>163</v>
      </c>
      <c r="HI23" s="39" t="s">
        <v>163</v>
      </c>
      <c r="HJ23" s="39" t="s">
        <v>163</v>
      </c>
      <c r="HK23" s="39" t="s">
        <v>163</v>
      </c>
      <c r="HL23" s="39" t="s">
        <v>163</v>
      </c>
      <c r="HM23" s="39" t="s">
        <v>163</v>
      </c>
      <c r="HN23" s="333" t="s">
        <v>163</v>
      </c>
      <c r="HO23" s="333" t="s">
        <v>163</v>
      </c>
      <c r="HP23" s="333" t="s">
        <v>163</v>
      </c>
      <c r="HQ23" s="333" t="s">
        <v>163</v>
      </c>
      <c r="HR23" s="333" t="s">
        <v>163</v>
      </c>
      <c r="HS23" s="333" t="s">
        <v>163</v>
      </c>
      <c r="HT23" s="39" t="s">
        <v>163</v>
      </c>
      <c r="HU23" s="39" t="s">
        <v>163</v>
      </c>
      <c r="HV23" s="39" t="s">
        <v>163</v>
      </c>
      <c r="HW23" s="39" t="s">
        <v>163</v>
      </c>
      <c r="HX23" s="39" t="s">
        <v>163</v>
      </c>
      <c r="HY23" s="39" t="s">
        <v>163</v>
      </c>
      <c r="HZ23" s="39" t="s">
        <v>163</v>
      </c>
      <c r="IA23" s="39" t="s">
        <v>163</v>
      </c>
      <c r="IB23" s="39" t="s">
        <v>163</v>
      </c>
      <c r="IC23" s="39" t="s">
        <v>163</v>
      </c>
      <c r="ID23" s="39" t="s">
        <v>163</v>
      </c>
      <c r="IE23" s="39" t="s">
        <v>163</v>
      </c>
      <c r="IF23" s="39" t="s">
        <v>163</v>
      </c>
      <c r="IG23" s="39" t="s">
        <v>163</v>
      </c>
      <c r="IH23" s="39" t="s">
        <v>163</v>
      </c>
      <c r="II23" s="39" t="s">
        <v>163</v>
      </c>
      <c r="IJ23" s="39" t="s">
        <v>163</v>
      </c>
      <c r="IK23" s="39" t="s">
        <v>163</v>
      </c>
      <c r="IL23" s="39" t="s">
        <v>163</v>
      </c>
      <c r="IM23" s="39" t="s">
        <v>163</v>
      </c>
      <c r="IN23" s="39" t="s">
        <v>163</v>
      </c>
      <c r="IO23" s="39"/>
      <c r="IP23" s="39" t="s">
        <v>163</v>
      </c>
      <c r="IQ23" s="39" t="s">
        <v>163</v>
      </c>
      <c r="IR23" s="39" t="s">
        <v>163</v>
      </c>
      <c r="IS23" s="39" t="s">
        <v>163</v>
      </c>
      <c r="IT23" s="39" t="s">
        <v>163</v>
      </c>
      <c r="IU23" s="39" t="s">
        <v>163</v>
      </c>
      <c r="IV23" s="39" t="s">
        <v>163</v>
      </c>
      <c r="IW23" s="39" t="s">
        <v>163</v>
      </c>
      <c r="IX23" s="39" t="s">
        <v>163</v>
      </c>
      <c r="IY23" s="39" t="s">
        <v>163</v>
      </c>
      <c r="IZ23" s="39" t="s">
        <v>163</v>
      </c>
      <c r="JA23" s="39" t="s">
        <v>163</v>
      </c>
      <c r="JB23" s="39" t="s">
        <v>163</v>
      </c>
      <c r="JC23" s="39"/>
      <c r="JD23" t="s">
        <v>163</v>
      </c>
    </row>
    <row r="24" spans="1:270" x14ac:dyDescent="0.25">
      <c r="A24" s="17" t="s">
        <v>453</v>
      </c>
      <c r="B24" t="s">
        <v>163</v>
      </c>
      <c r="C24" s="339">
        <v>44952</v>
      </c>
      <c r="D24" s="59">
        <v>44607</v>
      </c>
      <c r="E24" s="59">
        <v>44265</v>
      </c>
      <c r="F24" s="59">
        <v>43921</v>
      </c>
      <c r="G24" s="59">
        <v>43706</v>
      </c>
      <c r="H24" s="59">
        <v>43213</v>
      </c>
      <c r="I24" s="59">
        <v>42845</v>
      </c>
      <c r="J24" s="59">
        <v>42467</v>
      </c>
      <c r="K24" s="59">
        <v>42129</v>
      </c>
      <c r="L24" s="59">
        <v>41676</v>
      </c>
      <c r="M24" s="44">
        <v>41590</v>
      </c>
      <c r="O24" s="479"/>
      <c r="P24" s="40" t="s">
        <v>163</v>
      </c>
      <c r="Q24" s="41" t="s">
        <v>163</v>
      </c>
      <c r="R24" s="41" t="s">
        <v>163</v>
      </c>
      <c r="S24" s="41" t="s">
        <v>163</v>
      </c>
      <c r="T24" s="41" t="s">
        <v>163</v>
      </c>
      <c r="U24" s="41" t="s">
        <v>163</v>
      </c>
      <c r="V24" s="41" t="s">
        <v>163</v>
      </c>
      <c r="W24" s="41" t="s">
        <v>163</v>
      </c>
      <c r="X24" s="41" t="s">
        <v>163</v>
      </c>
      <c r="Y24" s="41" t="s">
        <v>163</v>
      </c>
      <c r="Z24" s="41" t="s">
        <v>163</v>
      </c>
      <c r="AA24" s="41" t="s">
        <v>163</v>
      </c>
      <c r="AB24" s="41" t="s">
        <v>163</v>
      </c>
      <c r="AC24" s="41" t="s">
        <v>163</v>
      </c>
      <c r="AD24" s="41" t="s">
        <v>163</v>
      </c>
      <c r="AE24" s="41" t="s">
        <v>163</v>
      </c>
      <c r="AF24" s="41" t="s">
        <v>163</v>
      </c>
      <c r="AG24" s="41" t="s">
        <v>163</v>
      </c>
      <c r="AH24" s="41" t="s">
        <v>163</v>
      </c>
      <c r="AI24" s="41" t="s">
        <v>163</v>
      </c>
      <c r="AJ24" s="41" t="s">
        <v>163</v>
      </c>
      <c r="AK24" s="41" t="s">
        <v>163</v>
      </c>
      <c r="AL24" s="41" t="s">
        <v>163</v>
      </c>
      <c r="AM24" s="41" t="s">
        <v>163</v>
      </c>
      <c r="AN24" s="41" t="s">
        <v>163</v>
      </c>
      <c r="AO24" s="41" t="s">
        <v>163</v>
      </c>
      <c r="AP24" s="41" t="s">
        <v>163</v>
      </c>
      <c r="AQ24" s="41" t="s">
        <v>163</v>
      </c>
      <c r="AR24" s="41" t="s">
        <v>163</v>
      </c>
      <c r="AS24" s="41" t="s">
        <v>163</v>
      </c>
      <c r="AT24" s="41" t="s">
        <v>163</v>
      </c>
      <c r="AU24" s="41" t="s">
        <v>163</v>
      </c>
      <c r="AV24" s="41" t="s">
        <v>163</v>
      </c>
      <c r="AW24" s="41" t="s">
        <v>163</v>
      </c>
      <c r="AX24" s="41" t="s">
        <v>163</v>
      </c>
      <c r="AY24" s="41" t="s">
        <v>163</v>
      </c>
      <c r="AZ24" s="41" t="s">
        <v>163</v>
      </c>
      <c r="BA24" s="41" t="s">
        <v>163</v>
      </c>
      <c r="BB24" s="41" t="s">
        <v>163</v>
      </c>
      <c r="BC24" s="41" t="s">
        <v>163</v>
      </c>
      <c r="BD24" s="41" t="s">
        <v>163</v>
      </c>
      <c r="BE24" s="41" t="s">
        <v>163</v>
      </c>
      <c r="BF24" s="41" t="s">
        <v>163</v>
      </c>
      <c r="BG24" s="41" t="s">
        <v>163</v>
      </c>
      <c r="BH24" s="41" t="s">
        <v>163</v>
      </c>
      <c r="BI24" s="41" t="s">
        <v>163</v>
      </c>
      <c r="BJ24" s="41" t="s">
        <v>163</v>
      </c>
      <c r="BK24" s="41" t="s">
        <v>163</v>
      </c>
      <c r="BL24" s="41" t="s">
        <v>163</v>
      </c>
      <c r="BM24" s="41" t="s">
        <v>163</v>
      </c>
      <c r="BN24" s="41" t="s">
        <v>163</v>
      </c>
      <c r="BO24" s="41" t="s">
        <v>163</v>
      </c>
      <c r="BP24" s="41" t="s">
        <v>163</v>
      </c>
      <c r="BQ24" s="41" t="s">
        <v>163</v>
      </c>
      <c r="BR24" s="41" t="s">
        <v>163</v>
      </c>
      <c r="BS24" s="41" t="s">
        <v>163</v>
      </c>
      <c r="BT24" s="41" t="s">
        <v>163</v>
      </c>
      <c r="BU24" s="41" t="s">
        <v>163</v>
      </c>
      <c r="BV24" s="41" t="s">
        <v>163</v>
      </c>
      <c r="BW24" s="41" t="s">
        <v>163</v>
      </c>
      <c r="BX24" s="41" t="s">
        <v>163</v>
      </c>
      <c r="BY24" s="41" t="s">
        <v>163</v>
      </c>
      <c r="BZ24" s="41" t="s">
        <v>163</v>
      </c>
      <c r="CA24" s="41" t="s">
        <v>163</v>
      </c>
      <c r="CB24" s="41" t="s">
        <v>163</v>
      </c>
      <c r="CC24" s="41" t="s">
        <v>163</v>
      </c>
      <c r="CD24" s="41" t="s">
        <v>163</v>
      </c>
      <c r="CE24" s="41" t="s">
        <v>163</v>
      </c>
      <c r="CF24" s="41" t="s">
        <v>163</v>
      </c>
      <c r="CG24" s="41" t="s">
        <v>163</v>
      </c>
      <c r="CH24" s="41" t="s">
        <v>163</v>
      </c>
      <c r="CI24" s="41" t="s">
        <v>163</v>
      </c>
      <c r="CJ24" s="41" t="s">
        <v>163</v>
      </c>
      <c r="CK24" s="41" t="s">
        <v>163</v>
      </c>
      <c r="CL24" s="41" t="s">
        <v>163</v>
      </c>
      <c r="CM24" s="41" t="s">
        <v>163</v>
      </c>
      <c r="CN24" s="41" t="s">
        <v>163</v>
      </c>
      <c r="CO24" s="41" t="s">
        <v>163</v>
      </c>
      <c r="CP24" s="41" t="s">
        <v>163</v>
      </c>
      <c r="CQ24" s="41" t="s">
        <v>163</v>
      </c>
      <c r="CR24" s="41" t="s">
        <v>163</v>
      </c>
      <c r="CS24" s="41" t="s">
        <v>163</v>
      </c>
      <c r="CT24" s="41" t="s">
        <v>163</v>
      </c>
      <c r="CU24" s="41" t="s">
        <v>163</v>
      </c>
      <c r="CV24" s="41" t="s">
        <v>163</v>
      </c>
      <c r="CW24" s="41" t="s">
        <v>163</v>
      </c>
      <c r="CX24" s="41" t="s">
        <v>163</v>
      </c>
      <c r="CY24" s="41" t="s">
        <v>163</v>
      </c>
      <c r="CZ24" s="41" t="s">
        <v>163</v>
      </c>
      <c r="DA24" s="41" t="s">
        <v>163</v>
      </c>
      <c r="DB24" s="41" t="s">
        <v>163</v>
      </c>
      <c r="DC24" s="41" t="s">
        <v>163</v>
      </c>
      <c r="DD24" s="41" t="s">
        <v>163</v>
      </c>
      <c r="DE24" s="41" t="s">
        <v>163</v>
      </c>
      <c r="DF24" s="41" t="s">
        <v>163</v>
      </c>
      <c r="DG24" s="41" t="s">
        <v>163</v>
      </c>
      <c r="DH24" s="41" t="s">
        <v>163</v>
      </c>
      <c r="DI24" s="41" t="s">
        <v>163</v>
      </c>
      <c r="DJ24" s="41" t="s">
        <v>163</v>
      </c>
      <c r="DK24" s="41" t="s">
        <v>163</v>
      </c>
      <c r="DL24" s="41" t="s">
        <v>163</v>
      </c>
      <c r="DM24" s="41" t="s">
        <v>163</v>
      </c>
      <c r="DN24" s="7">
        <v>0.5</v>
      </c>
      <c r="DO24" s="41" t="s">
        <v>163</v>
      </c>
      <c r="DP24" s="41" t="s">
        <v>163</v>
      </c>
      <c r="DQ24" s="41" t="s">
        <v>163</v>
      </c>
      <c r="DR24" s="41" t="s">
        <v>163</v>
      </c>
      <c r="DS24" s="41" t="s">
        <v>163</v>
      </c>
      <c r="DT24" s="41" t="s">
        <v>163</v>
      </c>
      <c r="DU24" s="41" t="s">
        <v>163</v>
      </c>
      <c r="DV24" s="41" t="s">
        <v>163</v>
      </c>
      <c r="DW24" s="41" t="s">
        <v>163</v>
      </c>
      <c r="DX24" s="41" t="s">
        <v>163</v>
      </c>
      <c r="DY24" s="41" t="s">
        <v>163</v>
      </c>
      <c r="DZ24" s="41" t="s">
        <v>163</v>
      </c>
      <c r="EA24" s="41" t="s">
        <v>163</v>
      </c>
      <c r="EB24" s="41" t="s">
        <v>163</v>
      </c>
      <c r="EC24" s="41" t="s">
        <v>163</v>
      </c>
      <c r="ED24" s="41" t="s">
        <v>163</v>
      </c>
      <c r="EE24" s="41" t="s">
        <v>163</v>
      </c>
      <c r="EF24" s="41" t="s">
        <v>163</v>
      </c>
      <c r="EG24" s="41" t="s">
        <v>163</v>
      </c>
      <c r="EH24" s="41" t="s">
        <v>163</v>
      </c>
      <c r="EI24" s="41" t="s">
        <v>163</v>
      </c>
      <c r="EJ24" s="41" t="s">
        <v>163</v>
      </c>
      <c r="EK24" s="41" t="s">
        <v>163</v>
      </c>
      <c r="EL24" s="41" t="s">
        <v>163</v>
      </c>
      <c r="EM24" s="41" t="s">
        <v>163</v>
      </c>
      <c r="EN24" s="7">
        <v>0.5</v>
      </c>
      <c r="EO24" s="41" t="s">
        <v>163</v>
      </c>
      <c r="EP24" s="41" t="s">
        <v>163</v>
      </c>
      <c r="EQ24" s="41" t="s">
        <v>163</v>
      </c>
      <c r="ER24" s="41" t="s">
        <v>163</v>
      </c>
      <c r="ES24" s="41" t="s">
        <v>163</v>
      </c>
      <c r="ET24" s="41" t="s">
        <v>163</v>
      </c>
      <c r="EU24" s="41" t="s">
        <v>163</v>
      </c>
      <c r="EV24" s="41" t="s">
        <v>163</v>
      </c>
      <c r="EW24" s="41" t="s">
        <v>163</v>
      </c>
      <c r="EX24" s="41" t="s">
        <v>163</v>
      </c>
      <c r="EY24" s="41" t="s">
        <v>163</v>
      </c>
      <c r="EZ24" s="41" t="s">
        <v>163</v>
      </c>
      <c r="FA24" s="41" t="s">
        <v>163</v>
      </c>
      <c r="FB24" s="41" t="s">
        <v>163</v>
      </c>
      <c r="FC24" s="41" t="s">
        <v>163</v>
      </c>
      <c r="FD24" s="41" t="s">
        <v>163</v>
      </c>
      <c r="FE24" s="41" t="s">
        <v>163</v>
      </c>
      <c r="FF24" s="41" t="s">
        <v>163</v>
      </c>
      <c r="FG24" s="41" t="s">
        <v>163</v>
      </c>
      <c r="FH24" s="41" t="s">
        <v>163</v>
      </c>
      <c r="FI24" s="41" t="s">
        <v>163</v>
      </c>
      <c r="FJ24" s="41" t="s">
        <v>163</v>
      </c>
      <c r="FK24" s="41" t="s">
        <v>163</v>
      </c>
      <c r="FL24" s="41" t="s">
        <v>163</v>
      </c>
      <c r="FM24" s="41" t="s">
        <v>163</v>
      </c>
      <c r="FN24" s="5">
        <v>0.5</v>
      </c>
      <c r="FO24" s="41" t="s">
        <v>163</v>
      </c>
      <c r="FP24" s="41" t="s">
        <v>163</v>
      </c>
      <c r="FQ24" s="41" t="s">
        <v>163</v>
      </c>
      <c r="FR24" s="41" t="s">
        <v>163</v>
      </c>
      <c r="FS24" s="41" t="s">
        <v>163</v>
      </c>
      <c r="FT24" s="41" t="s">
        <v>163</v>
      </c>
      <c r="FU24" s="41" t="s">
        <v>163</v>
      </c>
      <c r="FV24" s="41" t="s">
        <v>163</v>
      </c>
      <c r="FW24" s="41" t="s">
        <v>163</v>
      </c>
      <c r="FX24" s="41" t="s">
        <v>163</v>
      </c>
      <c r="FY24" s="41" t="s">
        <v>163</v>
      </c>
      <c r="FZ24" s="41" t="s">
        <v>163</v>
      </c>
      <c r="GA24" s="41" t="s">
        <v>163</v>
      </c>
      <c r="GB24" s="41" t="s">
        <v>163</v>
      </c>
      <c r="GC24" s="41" t="s">
        <v>163</v>
      </c>
      <c r="GD24" s="41" t="s">
        <v>163</v>
      </c>
      <c r="GE24" s="41" t="s">
        <v>163</v>
      </c>
      <c r="GF24" s="41" t="s">
        <v>163</v>
      </c>
      <c r="GG24" s="41" t="s">
        <v>163</v>
      </c>
      <c r="GH24" s="41" t="s">
        <v>163</v>
      </c>
      <c r="GI24" s="41" t="s">
        <v>163</v>
      </c>
      <c r="GJ24" s="41" t="s">
        <v>163</v>
      </c>
      <c r="GK24" s="41" t="s">
        <v>163</v>
      </c>
      <c r="GL24" s="7">
        <v>0.5</v>
      </c>
      <c r="GM24" s="41" t="s">
        <v>163</v>
      </c>
      <c r="GN24" s="7">
        <v>0.5</v>
      </c>
      <c r="GO24" s="41" t="s">
        <v>163</v>
      </c>
      <c r="GP24" s="41" t="s">
        <v>163</v>
      </c>
      <c r="GQ24" s="41" t="s">
        <v>163</v>
      </c>
      <c r="GR24" s="41" t="s">
        <v>163</v>
      </c>
      <c r="GS24" s="41" t="s">
        <v>163</v>
      </c>
      <c r="GT24" s="41" t="s">
        <v>163</v>
      </c>
      <c r="GU24" s="41" t="s">
        <v>163</v>
      </c>
      <c r="GV24" s="41" t="s">
        <v>163</v>
      </c>
      <c r="GW24" s="41" t="s">
        <v>163</v>
      </c>
      <c r="GX24" s="41" t="s">
        <v>163</v>
      </c>
      <c r="GY24" s="41" t="s">
        <v>163</v>
      </c>
      <c r="GZ24" s="41" t="s">
        <v>163</v>
      </c>
      <c r="HA24" s="41" t="s">
        <v>163</v>
      </c>
      <c r="HB24" s="41" t="s">
        <v>163</v>
      </c>
      <c r="HC24" s="41" t="s">
        <v>163</v>
      </c>
      <c r="HD24" s="41" t="s">
        <v>163</v>
      </c>
      <c r="HE24" s="41" t="s">
        <v>163</v>
      </c>
      <c r="HF24" s="41" t="s">
        <v>163</v>
      </c>
      <c r="HG24" s="41" t="s">
        <v>163</v>
      </c>
      <c r="HH24" s="41" t="s">
        <v>163</v>
      </c>
      <c r="HI24" s="41" t="s">
        <v>163</v>
      </c>
      <c r="HJ24" s="41" t="s">
        <v>163</v>
      </c>
      <c r="HK24" s="41" t="s">
        <v>163</v>
      </c>
      <c r="HL24" s="41" t="s">
        <v>163</v>
      </c>
      <c r="HM24" s="41" t="s">
        <v>163</v>
      </c>
      <c r="HN24" s="334" t="s">
        <v>163</v>
      </c>
      <c r="HO24" s="334" t="s">
        <v>163</v>
      </c>
      <c r="HP24" s="334" t="s">
        <v>163</v>
      </c>
      <c r="HQ24" s="334" t="s">
        <v>163</v>
      </c>
      <c r="HR24" s="334" t="s">
        <v>163</v>
      </c>
      <c r="HS24" s="334" t="s">
        <v>163</v>
      </c>
      <c r="HT24" s="41" t="s">
        <v>163</v>
      </c>
      <c r="HU24" s="41" t="s">
        <v>163</v>
      </c>
      <c r="HV24" s="41" t="s">
        <v>163</v>
      </c>
      <c r="HW24" s="41" t="s">
        <v>163</v>
      </c>
      <c r="HX24" s="41" t="s">
        <v>163</v>
      </c>
      <c r="HY24" s="41" t="s">
        <v>163</v>
      </c>
      <c r="HZ24" s="41" t="s">
        <v>163</v>
      </c>
      <c r="IA24" s="41" t="s">
        <v>163</v>
      </c>
      <c r="IB24" s="41" t="s">
        <v>163</v>
      </c>
      <c r="IC24" s="41" t="s">
        <v>163</v>
      </c>
      <c r="ID24" s="41" t="s">
        <v>163</v>
      </c>
      <c r="IE24" s="41" t="s">
        <v>163</v>
      </c>
      <c r="IF24" s="41" t="s">
        <v>163</v>
      </c>
      <c r="IG24" s="41" t="s">
        <v>163</v>
      </c>
      <c r="IH24" s="41" t="s">
        <v>163</v>
      </c>
      <c r="II24" s="41" t="s">
        <v>163</v>
      </c>
      <c r="IJ24" s="41" t="s">
        <v>163</v>
      </c>
      <c r="IK24" s="41" t="s">
        <v>163</v>
      </c>
      <c r="IL24" s="41" t="s">
        <v>163</v>
      </c>
      <c r="IM24" s="41" t="s">
        <v>163</v>
      </c>
      <c r="IN24" s="41" t="s">
        <v>163</v>
      </c>
      <c r="IO24" s="41"/>
      <c r="IP24" s="41" t="s">
        <v>163</v>
      </c>
      <c r="IQ24" s="41" t="s">
        <v>163</v>
      </c>
      <c r="IR24" s="41" t="s">
        <v>163</v>
      </c>
      <c r="IS24" s="41" t="s">
        <v>163</v>
      </c>
      <c r="IT24" s="41" t="s">
        <v>163</v>
      </c>
      <c r="IU24" s="41" t="s">
        <v>163</v>
      </c>
      <c r="IV24" s="41" t="s">
        <v>163</v>
      </c>
      <c r="IW24" s="41" t="s">
        <v>163</v>
      </c>
      <c r="IX24" s="41" t="s">
        <v>163</v>
      </c>
      <c r="IY24" s="41" t="s">
        <v>163</v>
      </c>
      <c r="IZ24" s="41" t="s">
        <v>163</v>
      </c>
      <c r="JA24" s="41" t="s">
        <v>163</v>
      </c>
      <c r="JB24" s="41" t="s">
        <v>163</v>
      </c>
      <c r="JC24" s="41"/>
      <c r="JD24" t="s">
        <v>163</v>
      </c>
    </row>
    <row r="25" spans="1:270" x14ac:dyDescent="0.25">
      <c r="A25" s="17" t="s">
        <v>454</v>
      </c>
      <c r="B25" t="s">
        <v>163</v>
      </c>
      <c r="C25" s="339">
        <v>45007</v>
      </c>
      <c r="D25" s="59">
        <v>44581</v>
      </c>
      <c r="E25" s="59">
        <v>44210</v>
      </c>
      <c r="F25" s="59">
        <v>43970</v>
      </c>
      <c r="G25" s="59">
        <v>43552</v>
      </c>
      <c r="H25" s="59">
        <v>43200</v>
      </c>
      <c r="I25" s="59">
        <v>42825</v>
      </c>
      <c r="J25" s="59">
        <v>42432</v>
      </c>
      <c r="K25" s="59">
        <v>42178</v>
      </c>
      <c r="L25" s="59">
        <v>41705</v>
      </c>
      <c r="M25" s="44">
        <v>41586</v>
      </c>
    </row>
    <row r="26" spans="1:270" x14ac:dyDescent="0.25">
      <c r="A26" s="17" t="s">
        <v>455</v>
      </c>
      <c r="B26" t="s">
        <v>163</v>
      </c>
      <c r="C26" s="339">
        <v>45034</v>
      </c>
      <c r="D26" s="59" t="s">
        <v>456</v>
      </c>
      <c r="E26" s="59">
        <v>44307</v>
      </c>
      <c r="F26" s="59">
        <v>43965</v>
      </c>
      <c r="G26" s="59">
        <v>43502</v>
      </c>
      <c r="H26" s="59" t="s">
        <v>457</v>
      </c>
      <c r="I26" s="59">
        <v>42846</v>
      </c>
      <c r="J26" s="59">
        <v>42495</v>
      </c>
      <c r="K26" s="59">
        <v>42286</v>
      </c>
      <c r="L26" s="59">
        <v>41726</v>
      </c>
      <c r="M26" s="44">
        <v>41586</v>
      </c>
      <c r="O26" s="477" t="s">
        <v>458</v>
      </c>
      <c r="P26" s="69" t="s">
        <v>174</v>
      </c>
      <c r="Q26" s="68" t="s">
        <v>176</v>
      </c>
      <c r="R26" s="68" t="s">
        <v>177</v>
      </c>
      <c r="S26" s="68" t="s">
        <v>178</v>
      </c>
      <c r="T26" s="68" t="s">
        <v>179</v>
      </c>
      <c r="U26" s="68" t="s">
        <v>180</v>
      </c>
      <c r="V26" s="68" t="s">
        <v>181</v>
      </c>
      <c r="W26" s="68" t="s">
        <v>182</v>
      </c>
      <c r="X26" s="68" t="s">
        <v>183</v>
      </c>
      <c r="Y26" s="68" t="s">
        <v>173</v>
      </c>
      <c r="Z26" s="68" t="s">
        <v>184</v>
      </c>
      <c r="AA26" s="68" t="s">
        <v>185</v>
      </c>
      <c r="AB26" s="68" t="s">
        <v>186</v>
      </c>
      <c r="AC26" s="68" t="s">
        <v>187</v>
      </c>
      <c r="AD26" s="68" t="s">
        <v>188</v>
      </c>
      <c r="AE26" s="68" t="s">
        <v>189</v>
      </c>
      <c r="AF26" s="68" t="s">
        <v>190</v>
      </c>
      <c r="AG26" s="184" t="s">
        <v>191</v>
      </c>
      <c r="AH26" s="68" t="s">
        <v>192</v>
      </c>
      <c r="AI26" s="68" t="s">
        <v>193</v>
      </c>
      <c r="AJ26" s="68" t="s">
        <v>194</v>
      </c>
      <c r="AK26" s="68" t="s">
        <v>195</v>
      </c>
      <c r="AL26" s="68" t="s">
        <v>196</v>
      </c>
      <c r="AM26" s="68" t="s">
        <v>197</v>
      </c>
      <c r="AN26" s="68" t="s">
        <v>198</v>
      </c>
      <c r="AO26" s="68" t="s">
        <v>172</v>
      </c>
      <c r="AP26" s="68" t="s">
        <v>199</v>
      </c>
      <c r="AQ26" s="68" t="s">
        <v>200</v>
      </c>
      <c r="AR26" s="68" t="s">
        <v>201</v>
      </c>
      <c r="AS26" s="68" t="s">
        <v>202</v>
      </c>
      <c r="AT26" s="68" t="s">
        <v>203</v>
      </c>
      <c r="AU26" s="68" t="s">
        <v>204</v>
      </c>
      <c r="AV26" s="68" t="s">
        <v>205</v>
      </c>
      <c r="AW26" s="68" t="s">
        <v>206</v>
      </c>
      <c r="AX26" s="68" t="s">
        <v>207</v>
      </c>
      <c r="AY26" s="68" t="s">
        <v>208</v>
      </c>
      <c r="AZ26" s="68" t="s">
        <v>209</v>
      </c>
      <c r="BA26" s="68" t="s">
        <v>210</v>
      </c>
      <c r="BB26" s="68" t="s">
        <v>211</v>
      </c>
      <c r="BC26" s="68" t="s">
        <v>212</v>
      </c>
      <c r="BD26" s="68" t="s">
        <v>459</v>
      </c>
      <c r="BE26" s="68" t="s">
        <v>213</v>
      </c>
      <c r="BF26" s="68" t="s">
        <v>214</v>
      </c>
      <c r="BG26" s="68" t="s">
        <v>215</v>
      </c>
      <c r="BH26" s="68" t="s">
        <v>216</v>
      </c>
      <c r="BI26" s="68" t="s">
        <v>217</v>
      </c>
      <c r="BJ26" s="68" t="s">
        <v>218</v>
      </c>
      <c r="BK26" s="68" t="s">
        <v>219</v>
      </c>
      <c r="BL26" s="68" t="s">
        <v>171</v>
      </c>
      <c r="BM26" s="68" t="s">
        <v>220</v>
      </c>
      <c r="BN26" s="68" t="s">
        <v>221</v>
      </c>
      <c r="BO26" s="68" t="s">
        <v>222</v>
      </c>
      <c r="BP26" s="68" t="s">
        <v>223</v>
      </c>
      <c r="BQ26" s="68" t="s">
        <v>224</v>
      </c>
      <c r="BR26" s="68" t="s">
        <v>225</v>
      </c>
      <c r="BS26" s="68" t="s">
        <v>226</v>
      </c>
      <c r="BT26" s="68" t="s">
        <v>227</v>
      </c>
      <c r="BU26" s="68" t="s">
        <v>228</v>
      </c>
      <c r="BV26" s="68" t="s">
        <v>229</v>
      </c>
      <c r="BW26" s="68" t="s">
        <v>230</v>
      </c>
      <c r="BX26" s="68" t="s">
        <v>231</v>
      </c>
      <c r="BY26" s="68" t="s">
        <v>232</v>
      </c>
      <c r="BZ26" s="68" t="s">
        <v>233</v>
      </c>
      <c r="CA26" s="68" t="s">
        <v>234</v>
      </c>
      <c r="CB26" s="68" t="s">
        <v>235</v>
      </c>
      <c r="CC26" s="68" t="s">
        <v>236</v>
      </c>
      <c r="CD26" s="68" t="s">
        <v>237</v>
      </c>
      <c r="CE26" s="68" t="s">
        <v>238</v>
      </c>
      <c r="CF26" s="68" t="s">
        <v>239</v>
      </c>
      <c r="CG26" s="68" t="s">
        <v>240</v>
      </c>
      <c r="CH26" s="68" t="s">
        <v>241</v>
      </c>
      <c r="CI26" s="68" t="s">
        <v>170</v>
      </c>
      <c r="CJ26" s="68" t="s">
        <v>242</v>
      </c>
      <c r="CK26" s="68" t="s">
        <v>243</v>
      </c>
      <c r="CL26" s="68" t="s">
        <v>244</v>
      </c>
      <c r="CM26" s="68" t="s">
        <v>245</v>
      </c>
      <c r="CN26" s="68" t="s">
        <v>246</v>
      </c>
      <c r="CO26" s="68" t="s">
        <v>247</v>
      </c>
      <c r="CP26" s="183" t="s">
        <v>248</v>
      </c>
      <c r="CQ26" s="68" t="s">
        <v>249</v>
      </c>
      <c r="CR26" s="68" t="s">
        <v>250</v>
      </c>
      <c r="CS26" s="68" t="s">
        <v>251</v>
      </c>
      <c r="CT26" s="68" t="s">
        <v>252</v>
      </c>
      <c r="CU26" s="68" t="s">
        <v>253</v>
      </c>
      <c r="CV26" s="68" t="s">
        <v>254</v>
      </c>
      <c r="CW26" s="68" t="s">
        <v>255</v>
      </c>
      <c r="CX26" s="68" t="s">
        <v>256</v>
      </c>
      <c r="CY26" s="68" t="s">
        <v>257</v>
      </c>
      <c r="CZ26" s="68" t="s">
        <v>258</v>
      </c>
      <c r="DA26" s="68" t="s">
        <v>259</v>
      </c>
      <c r="DB26" s="68" t="s">
        <v>260</v>
      </c>
      <c r="DC26" s="68" t="s">
        <v>169</v>
      </c>
      <c r="DD26" s="68" t="s">
        <v>261</v>
      </c>
      <c r="DE26" s="68" t="s">
        <v>262</v>
      </c>
      <c r="DF26" s="68" t="s">
        <v>263</v>
      </c>
      <c r="DG26" s="68" t="s">
        <v>264</v>
      </c>
      <c r="DH26" s="68" t="s">
        <v>265</v>
      </c>
      <c r="DI26" s="68" t="s">
        <v>266</v>
      </c>
      <c r="DJ26" s="68" t="s">
        <v>267</v>
      </c>
      <c r="DK26" s="68" t="s">
        <v>268</v>
      </c>
      <c r="DL26" s="68" t="s">
        <v>269</v>
      </c>
      <c r="DM26" s="68" t="s">
        <v>270</v>
      </c>
      <c r="DN26" s="68" t="s">
        <v>271</v>
      </c>
      <c r="DO26" s="68" t="s">
        <v>272</v>
      </c>
      <c r="DP26" s="68" t="s">
        <v>273</v>
      </c>
      <c r="DQ26" s="68" t="s">
        <v>274</v>
      </c>
      <c r="DR26" s="68" t="s">
        <v>275</v>
      </c>
      <c r="DS26" s="68" t="s">
        <v>276</v>
      </c>
      <c r="DT26" s="68" t="s">
        <v>277</v>
      </c>
      <c r="DU26" s="68" t="s">
        <v>278</v>
      </c>
      <c r="DV26" s="68" t="s">
        <v>279</v>
      </c>
      <c r="DW26" s="68" t="s">
        <v>280</v>
      </c>
      <c r="DX26" s="68" t="s">
        <v>281</v>
      </c>
      <c r="DY26" s="68" t="s">
        <v>282</v>
      </c>
      <c r="DZ26" s="68" t="s">
        <v>283</v>
      </c>
      <c r="EA26" s="68" t="s">
        <v>284</v>
      </c>
      <c r="EB26" s="68" t="s">
        <v>285</v>
      </c>
      <c r="EC26" s="68" t="s">
        <v>286</v>
      </c>
      <c r="ED26" s="68" t="s">
        <v>168</v>
      </c>
      <c r="EE26" s="68" t="s">
        <v>287</v>
      </c>
      <c r="EF26" s="68" t="s">
        <v>288</v>
      </c>
      <c r="EG26" s="68" t="s">
        <v>289</v>
      </c>
      <c r="EH26" s="68" t="s">
        <v>290</v>
      </c>
      <c r="EI26" s="68" t="s">
        <v>291</v>
      </c>
      <c r="EJ26" s="68" t="s">
        <v>292</v>
      </c>
      <c r="EK26" s="68" t="s">
        <v>293</v>
      </c>
      <c r="EL26" s="68" t="s">
        <v>294</v>
      </c>
      <c r="EM26" s="68" t="s">
        <v>295</v>
      </c>
      <c r="EN26" s="68" t="s">
        <v>296</v>
      </c>
      <c r="EO26" s="68" t="s">
        <v>297</v>
      </c>
      <c r="EP26" s="68" t="s">
        <v>298</v>
      </c>
      <c r="EQ26" s="68" t="s">
        <v>299</v>
      </c>
      <c r="ER26" s="68" t="s">
        <v>300</v>
      </c>
      <c r="ES26" s="68" t="s">
        <v>301</v>
      </c>
      <c r="ET26" s="68" t="s">
        <v>302</v>
      </c>
      <c r="EU26" s="68" t="s">
        <v>303</v>
      </c>
      <c r="EV26" s="68" t="s">
        <v>304</v>
      </c>
      <c r="EW26" s="68" t="s">
        <v>305</v>
      </c>
      <c r="EX26" s="68" t="s">
        <v>306</v>
      </c>
      <c r="EY26" s="68" t="s">
        <v>307</v>
      </c>
      <c r="EZ26" s="68" t="s">
        <v>308</v>
      </c>
      <c r="FA26" s="68" t="s">
        <v>309</v>
      </c>
      <c r="FB26" s="68" t="s">
        <v>310</v>
      </c>
      <c r="FC26" s="68" t="s">
        <v>311</v>
      </c>
      <c r="FD26" s="68" t="s">
        <v>312</v>
      </c>
      <c r="FE26" s="68" t="s">
        <v>313</v>
      </c>
      <c r="FF26" s="68" t="s">
        <v>167</v>
      </c>
      <c r="FG26" s="68" t="s">
        <v>314</v>
      </c>
      <c r="FH26" s="68" t="s">
        <v>315</v>
      </c>
      <c r="FI26" s="68" t="s">
        <v>316</v>
      </c>
      <c r="FJ26" s="68" t="s">
        <v>317</v>
      </c>
      <c r="FK26" s="68" t="s">
        <v>318</v>
      </c>
      <c r="FL26" s="68" t="s">
        <v>319</v>
      </c>
      <c r="FM26" s="68" t="s">
        <v>320</v>
      </c>
      <c r="FN26" s="68" t="s">
        <v>321</v>
      </c>
      <c r="FO26" s="68" t="s">
        <v>322</v>
      </c>
      <c r="FP26" s="68" t="s">
        <v>323</v>
      </c>
      <c r="FQ26" s="68" t="s">
        <v>324</v>
      </c>
      <c r="FR26" s="68" t="s">
        <v>325</v>
      </c>
      <c r="FS26" s="68" t="s">
        <v>326</v>
      </c>
      <c r="FT26" s="68" t="s">
        <v>327</v>
      </c>
      <c r="FU26" s="68" t="s">
        <v>328</v>
      </c>
      <c r="FV26" s="68" t="s">
        <v>329</v>
      </c>
      <c r="FW26" s="68" t="s">
        <v>330</v>
      </c>
      <c r="FX26" s="68" t="s">
        <v>331</v>
      </c>
      <c r="FY26" s="68" t="s">
        <v>332</v>
      </c>
      <c r="FZ26" s="68" t="s">
        <v>333</v>
      </c>
      <c r="GA26" s="68" t="s">
        <v>334</v>
      </c>
      <c r="GB26" s="68" t="s">
        <v>335</v>
      </c>
      <c r="GC26" s="68" t="s">
        <v>336</v>
      </c>
      <c r="GD26" s="68" t="s">
        <v>166</v>
      </c>
      <c r="GE26" s="68" t="s">
        <v>337</v>
      </c>
      <c r="GF26" s="68" t="s">
        <v>338</v>
      </c>
      <c r="GG26" s="68" t="s">
        <v>339</v>
      </c>
      <c r="GH26" s="68" t="s">
        <v>340</v>
      </c>
      <c r="GI26" s="68" t="s">
        <v>341</v>
      </c>
      <c r="GJ26" s="68" t="s">
        <v>342</v>
      </c>
      <c r="GK26" s="68" t="s">
        <v>343</v>
      </c>
      <c r="GL26" s="68" t="s">
        <v>344</v>
      </c>
      <c r="GM26" s="68" t="s">
        <v>345</v>
      </c>
      <c r="GN26" s="68" t="s">
        <v>346</v>
      </c>
      <c r="GO26" s="68" t="s">
        <v>347</v>
      </c>
      <c r="GP26" s="68" t="s">
        <v>348</v>
      </c>
      <c r="GQ26" s="68" t="s">
        <v>349</v>
      </c>
      <c r="GR26" s="68" t="s">
        <v>350</v>
      </c>
      <c r="GS26" s="68" t="s">
        <v>351</v>
      </c>
      <c r="GT26" s="68" t="s">
        <v>352</v>
      </c>
      <c r="GU26" s="68" t="s">
        <v>353</v>
      </c>
      <c r="GV26" s="68" t="s">
        <v>354</v>
      </c>
      <c r="GW26" s="68" t="s">
        <v>355</v>
      </c>
      <c r="GX26" s="68" t="s">
        <v>356</v>
      </c>
      <c r="GY26" s="68" t="s">
        <v>357</v>
      </c>
      <c r="GZ26" s="68" t="s">
        <v>358</v>
      </c>
      <c r="HA26" s="68" t="s">
        <v>359</v>
      </c>
      <c r="HB26" s="68" t="s">
        <v>360</v>
      </c>
      <c r="HC26" s="68" t="s">
        <v>165</v>
      </c>
      <c r="HD26" s="68" t="s">
        <v>361</v>
      </c>
      <c r="HE26" s="68" t="s">
        <v>362</v>
      </c>
      <c r="HF26" s="68" t="s">
        <v>363</v>
      </c>
      <c r="HG26" s="68" t="s">
        <v>364</v>
      </c>
      <c r="HH26" s="68" t="s">
        <v>365</v>
      </c>
      <c r="HI26" s="68" t="s">
        <v>366</v>
      </c>
      <c r="HJ26" s="68" t="s">
        <v>367</v>
      </c>
      <c r="HK26" s="341" t="s">
        <v>368</v>
      </c>
      <c r="HL26" s="68" t="s">
        <v>369</v>
      </c>
      <c r="HM26" s="68" t="s">
        <v>370</v>
      </c>
      <c r="HN26" s="68" t="s">
        <v>371</v>
      </c>
      <c r="HO26" s="68" t="s">
        <v>372</v>
      </c>
      <c r="HP26" s="68" t="s">
        <v>373</v>
      </c>
      <c r="HQ26" s="68" t="s">
        <v>374</v>
      </c>
      <c r="HR26" s="68" t="s">
        <v>375</v>
      </c>
      <c r="HS26" s="68" t="s">
        <v>376</v>
      </c>
      <c r="HT26" s="341" t="s">
        <v>377</v>
      </c>
      <c r="HU26" s="341" t="s">
        <v>378</v>
      </c>
      <c r="HV26" s="68" t="s">
        <v>379</v>
      </c>
      <c r="HW26" s="68" t="s">
        <v>380</v>
      </c>
      <c r="HX26" s="68" t="s">
        <v>381</v>
      </c>
      <c r="HY26" s="68" t="s">
        <v>382</v>
      </c>
      <c r="HZ26" s="183" t="s">
        <v>383</v>
      </c>
      <c r="IA26" s="68" t="s">
        <v>384</v>
      </c>
      <c r="IB26" s="68" t="s">
        <v>385</v>
      </c>
      <c r="IC26" s="68" t="s">
        <v>386</v>
      </c>
      <c r="ID26" s="187" t="s">
        <v>164</v>
      </c>
      <c r="IE26" s="187" t="s">
        <v>387</v>
      </c>
      <c r="IF26" s="68" t="s">
        <v>388</v>
      </c>
      <c r="IG26" s="68" t="s">
        <v>389</v>
      </c>
      <c r="IH26" s="68" t="s">
        <v>390</v>
      </c>
      <c r="II26" s="68" t="s">
        <v>391</v>
      </c>
      <c r="IJ26" s="68" t="s">
        <v>392</v>
      </c>
      <c r="IK26" s="68" t="s">
        <v>393</v>
      </c>
      <c r="IL26" s="68" t="s">
        <v>394</v>
      </c>
      <c r="IM26" s="68" t="s">
        <v>395</v>
      </c>
      <c r="IN26" s="68" t="s">
        <v>396</v>
      </c>
      <c r="IO26" s="68" t="s">
        <v>397</v>
      </c>
      <c r="IP26" s="187" t="s">
        <v>398</v>
      </c>
      <c r="IQ26" s="187" t="s">
        <v>399</v>
      </c>
      <c r="IR26" s="187" t="s">
        <v>400</v>
      </c>
      <c r="IS26" s="187" t="s">
        <v>401</v>
      </c>
      <c r="IT26" s="187" t="s">
        <v>402</v>
      </c>
      <c r="IU26" s="187" t="s">
        <v>403</v>
      </c>
      <c r="IV26" s="187" t="s">
        <v>404</v>
      </c>
      <c r="IW26" s="187" t="s">
        <v>405</v>
      </c>
      <c r="IX26" s="187" t="s">
        <v>406</v>
      </c>
      <c r="IY26" s="187" t="s">
        <v>407</v>
      </c>
      <c r="IZ26" s="187" t="s">
        <v>408</v>
      </c>
      <c r="JA26" s="187" t="s">
        <v>409</v>
      </c>
      <c r="JB26" s="187" t="s">
        <v>421</v>
      </c>
      <c r="JC26" s="68" t="s">
        <v>410</v>
      </c>
    </row>
    <row r="27" spans="1:270" x14ac:dyDescent="0.25">
      <c r="A27" s="17" t="s">
        <v>460</v>
      </c>
      <c r="B27" t="s">
        <v>163</v>
      </c>
      <c r="C27" s="339">
        <v>44957</v>
      </c>
      <c r="D27" s="59">
        <v>44609</v>
      </c>
      <c r="E27" s="59">
        <v>44271</v>
      </c>
      <c r="F27" s="59">
        <v>43916</v>
      </c>
      <c r="G27" s="59">
        <v>43501</v>
      </c>
      <c r="H27" s="59">
        <v>43398</v>
      </c>
      <c r="I27" s="59">
        <v>42985</v>
      </c>
      <c r="J27" s="59">
        <v>42675</v>
      </c>
      <c r="K27" s="59">
        <v>42292</v>
      </c>
      <c r="L27" s="59">
        <v>41766</v>
      </c>
      <c r="M27" s="44">
        <v>41586</v>
      </c>
      <c r="O27" s="478"/>
      <c r="P27" s="23" t="s">
        <v>461</v>
      </c>
      <c r="Q27" s="22" t="s">
        <v>461</v>
      </c>
      <c r="R27" s="22" t="s">
        <v>461</v>
      </c>
      <c r="S27" s="22" t="s">
        <v>462</v>
      </c>
      <c r="T27" s="22" t="s">
        <v>463</v>
      </c>
      <c r="U27" s="22" t="s">
        <v>463</v>
      </c>
      <c r="V27" s="22" t="s">
        <v>462</v>
      </c>
      <c r="W27" s="22" t="s">
        <v>462</v>
      </c>
      <c r="X27" s="22" t="s">
        <v>461</v>
      </c>
      <c r="Y27" s="22" t="s">
        <v>463</v>
      </c>
      <c r="Z27" s="22" t="s">
        <v>463</v>
      </c>
      <c r="AA27" s="22" t="s">
        <v>461</v>
      </c>
      <c r="AB27" s="22" t="s">
        <v>461</v>
      </c>
      <c r="AC27" s="22" t="s">
        <v>463</v>
      </c>
      <c r="AD27" s="22" t="s">
        <v>462</v>
      </c>
      <c r="AE27" s="22" t="s">
        <v>461</v>
      </c>
      <c r="AF27" s="22" t="s">
        <v>464</v>
      </c>
      <c r="AG27" s="22" t="s">
        <v>461</v>
      </c>
      <c r="AH27" s="22" t="s">
        <v>463</v>
      </c>
      <c r="AI27" s="22" t="s">
        <v>462</v>
      </c>
      <c r="AJ27" s="22" t="s">
        <v>461</v>
      </c>
      <c r="AK27" s="22" t="s">
        <v>461</v>
      </c>
      <c r="AL27" s="22" t="s">
        <v>461</v>
      </c>
      <c r="AM27" s="22" t="s">
        <v>461</v>
      </c>
      <c r="AN27" s="22" t="s">
        <v>463</v>
      </c>
      <c r="AO27" s="22" t="s">
        <v>461</v>
      </c>
      <c r="AP27" s="22" t="s">
        <v>461</v>
      </c>
      <c r="AQ27" s="22" t="s">
        <v>463</v>
      </c>
      <c r="AR27" s="22" t="s">
        <v>461</v>
      </c>
      <c r="AS27" s="22" t="s">
        <v>461</v>
      </c>
      <c r="AT27" s="22" t="s">
        <v>461</v>
      </c>
      <c r="AU27" s="22" t="s">
        <v>461</v>
      </c>
      <c r="AV27" s="22" t="s">
        <v>463</v>
      </c>
      <c r="AW27" s="22" t="s">
        <v>461</v>
      </c>
      <c r="AX27" s="22" t="s">
        <v>461</v>
      </c>
      <c r="AY27" s="22" t="s">
        <v>461</v>
      </c>
      <c r="AZ27" s="22" t="s">
        <v>461</v>
      </c>
      <c r="BA27" s="22" t="s">
        <v>465</v>
      </c>
      <c r="BB27" s="22" t="s">
        <v>465</v>
      </c>
      <c r="BC27" s="22" t="s">
        <v>461</v>
      </c>
      <c r="BD27" s="22" t="s">
        <v>461</v>
      </c>
      <c r="BE27" s="22" t="s">
        <v>461</v>
      </c>
      <c r="BF27" s="22" t="s">
        <v>461</v>
      </c>
      <c r="BG27" s="22" t="s">
        <v>461</v>
      </c>
      <c r="BH27" s="22" t="s">
        <v>461</v>
      </c>
      <c r="BI27" s="22" t="s">
        <v>461</v>
      </c>
      <c r="BJ27" s="22" t="s">
        <v>461</v>
      </c>
      <c r="BK27" s="22" t="s">
        <v>463</v>
      </c>
      <c r="BL27" s="22" t="s">
        <v>464</v>
      </c>
      <c r="BM27" s="22" t="s">
        <v>461</v>
      </c>
      <c r="BN27" s="22" t="s">
        <v>461</v>
      </c>
      <c r="BO27" s="22" t="s">
        <v>461</v>
      </c>
      <c r="BP27" s="22" t="s">
        <v>461</v>
      </c>
      <c r="BQ27" s="22" t="s">
        <v>463</v>
      </c>
      <c r="BR27" s="22" t="s">
        <v>463</v>
      </c>
      <c r="BS27" s="22" t="s">
        <v>463</v>
      </c>
      <c r="BT27" s="22" t="s">
        <v>463</v>
      </c>
      <c r="BU27" s="22" t="s">
        <v>463</v>
      </c>
      <c r="BV27" s="22" t="s">
        <v>461</v>
      </c>
      <c r="BW27" s="22" t="s">
        <v>461</v>
      </c>
      <c r="BX27" s="22" t="s">
        <v>461</v>
      </c>
      <c r="BY27" s="22" t="s">
        <v>464</v>
      </c>
      <c r="BZ27" s="22" t="s">
        <v>461</v>
      </c>
      <c r="CA27" s="22" t="s">
        <v>461</v>
      </c>
      <c r="CB27" s="22" t="s">
        <v>461</v>
      </c>
      <c r="CC27" s="22" t="s">
        <v>461</v>
      </c>
      <c r="CD27" s="22" t="s">
        <v>461</v>
      </c>
      <c r="CE27" s="22" t="s">
        <v>465</v>
      </c>
      <c r="CF27" s="22" t="s">
        <v>465</v>
      </c>
      <c r="CG27" s="22" t="s">
        <v>461</v>
      </c>
      <c r="CH27" s="22" t="s">
        <v>461</v>
      </c>
      <c r="CI27" s="22" t="s">
        <v>463</v>
      </c>
      <c r="CJ27" s="22" t="s">
        <v>461</v>
      </c>
      <c r="CK27" s="22" t="s">
        <v>461</v>
      </c>
      <c r="CL27" s="22" t="s">
        <v>461</v>
      </c>
      <c r="CM27" s="22" t="s">
        <v>461</v>
      </c>
      <c r="CN27" s="22" t="s">
        <v>463</v>
      </c>
      <c r="CO27" s="22" t="s">
        <v>464</v>
      </c>
      <c r="CP27" s="22" t="s">
        <v>463</v>
      </c>
      <c r="CQ27" s="22" t="s">
        <v>461</v>
      </c>
      <c r="CR27" s="22" t="s">
        <v>461</v>
      </c>
      <c r="CS27" s="22" t="s">
        <v>461</v>
      </c>
      <c r="CT27" s="22" t="s">
        <v>461</v>
      </c>
      <c r="CU27" s="22" t="s">
        <v>466</v>
      </c>
      <c r="CV27" s="22" t="s">
        <v>463</v>
      </c>
      <c r="CW27" s="22" t="s">
        <v>461</v>
      </c>
      <c r="CX27" s="22" t="s">
        <v>461</v>
      </c>
      <c r="CY27" s="22" t="s">
        <v>461</v>
      </c>
      <c r="CZ27" s="22" t="s">
        <v>461</v>
      </c>
      <c r="DA27" s="22" t="s">
        <v>461</v>
      </c>
      <c r="DB27" s="22" t="s">
        <v>461</v>
      </c>
      <c r="DC27" s="22" t="s">
        <v>461</v>
      </c>
      <c r="DD27" s="22" t="s">
        <v>461</v>
      </c>
      <c r="DE27" s="22" t="s">
        <v>461</v>
      </c>
      <c r="DF27" s="22" t="s">
        <v>461</v>
      </c>
      <c r="DG27" s="22" t="s">
        <v>461</v>
      </c>
      <c r="DH27" s="22" t="s">
        <v>461</v>
      </c>
      <c r="DI27" s="22" t="s">
        <v>461</v>
      </c>
      <c r="DJ27" s="22" t="s">
        <v>461</v>
      </c>
      <c r="DK27" s="22" t="s">
        <v>467</v>
      </c>
      <c r="DL27" s="22" t="s">
        <v>463</v>
      </c>
      <c r="DM27" s="22" t="s">
        <v>468</v>
      </c>
      <c r="DN27" s="22" t="s">
        <v>461</v>
      </c>
      <c r="DO27" s="22" t="s">
        <v>461</v>
      </c>
      <c r="DP27" s="22" t="s">
        <v>466</v>
      </c>
      <c r="DQ27" s="22" t="s">
        <v>461</v>
      </c>
      <c r="DR27" s="22" t="s">
        <v>461</v>
      </c>
      <c r="DS27" s="22" t="s">
        <v>461</v>
      </c>
      <c r="DT27" s="22" t="s">
        <v>461</v>
      </c>
      <c r="DU27" s="22" t="s">
        <v>461</v>
      </c>
      <c r="DV27" s="22" t="s">
        <v>461</v>
      </c>
      <c r="DW27" s="22" t="s">
        <v>461</v>
      </c>
      <c r="DX27" s="22" t="s">
        <v>461</v>
      </c>
      <c r="DY27" s="22" t="s">
        <v>461</v>
      </c>
      <c r="DZ27" s="22" t="s">
        <v>461</v>
      </c>
      <c r="EA27" s="22" t="s">
        <v>461</v>
      </c>
      <c r="EB27" s="22" t="s">
        <v>463</v>
      </c>
      <c r="EC27" s="22" t="s">
        <v>463</v>
      </c>
      <c r="ED27" s="22" t="s">
        <v>469</v>
      </c>
      <c r="EE27" s="22" t="s">
        <v>461</v>
      </c>
      <c r="EF27" s="22" t="s">
        <v>461</v>
      </c>
      <c r="EG27" s="22" t="s">
        <v>461</v>
      </c>
      <c r="EH27" s="22" t="s">
        <v>461</v>
      </c>
      <c r="EI27" s="22" t="s">
        <v>461</v>
      </c>
      <c r="EJ27" s="22" t="s">
        <v>461</v>
      </c>
      <c r="EK27" s="22" t="s">
        <v>461</v>
      </c>
      <c r="EL27" s="22" t="s">
        <v>461</v>
      </c>
      <c r="EM27" s="22" t="s">
        <v>461</v>
      </c>
      <c r="EN27" s="22" t="s">
        <v>461</v>
      </c>
      <c r="EO27" s="22" t="s">
        <v>461</v>
      </c>
      <c r="EP27" s="22" t="s">
        <v>461</v>
      </c>
      <c r="EQ27" s="22" t="s">
        <v>461</v>
      </c>
      <c r="ER27" s="22" t="s">
        <v>465</v>
      </c>
      <c r="ES27" s="22" t="s">
        <v>465</v>
      </c>
      <c r="ET27" s="22" t="s">
        <v>461</v>
      </c>
      <c r="EU27" s="22" t="s">
        <v>461</v>
      </c>
      <c r="EV27" s="22" t="s">
        <v>461</v>
      </c>
      <c r="EW27" s="22" t="s">
        <v>461</v>
      </c>
      <c r="EX27" s="22" t="s">
        <v>461</v>
      </c>
      <c r="EY27" s="22" t="s">
        <v>461</v>
      </c>
      <c r="EZ27" s="22" t="s">
        <v>461</v>
      </c>
      <c r="FA27" s="22" t="s">
        <v>461</v>
      </c>
      <c r="FB27" s="22" t="s">
        <v>461</v>
      </c>
      <c r="FC27" s="22" t="s">
        <v>461</v>
      </c>
      <c r="FD27" s="22" t="s">
        <v>463</v>
      </c>
      <c r="FE27" s="22" t="s">
        <v>463</v>
      </c>
      <c r="FF27" s="22" t="s">
        <v>463</v>
      </c>
      <c r="FG27" s="22" t="s">
        <v>470</v>
      </c>
      <c r="FH27" s="22" t="s">
        <v>470</v>
      </c>
      <c r="FI27" s="22" t="s">
        <v>461</v>
      </c>
      <c r="FJ27" s="22" t="s">
        <v>461</v>
      </c>
      <c r="FK27" s="22" t="s">
        <v>470</v>
      </c>
      <c r="FL27" s="22" t="s">
        <v>470</v>
      </c>
      <c r="FM27" s="22" t="s">
        <v>463</v>
      </c>
      <c r="FN27" s="22" t="s">
        <v>461</v>
      </c>
      <c r="FO27" s="22" t="s">
        <v>461</v>
      </c>
      <c r="FP27" s="22" t="s">
        <v>461</v>
      </c>
      <c r="FQ27" s="22" t="s">
        <v>461</v>
      </c>
      <c r="FR27" s="22" t="s">
        <v>461</v>
      </c>
      <c r="FS27" s="22" t="s">
        <v>461</v>
      </c>
      <c r="FT27" s="22" t="s">
        <v>461</v>
      </c>
      <c r="FU27" s="22" t="s">
        <v>461</v>
      </c>
      <c r="FV27" s="22" t="s">
        <v>470</v>
      </c>
      <c r="FW27" s="22" t="s">
        <v>470</v>
      </c>
      <c r="FX27" s="22" t="s">
        <v>471</v>
      </c>
      <c r="FY27" s="22" t="s">
        <v>471</v>
      </c>
      <c r="FZ27" s="22" t="s">
        <v>461</v>
      </c>
      <c r="GA27" s="22" t="s">
        <v>461</v>
      </c>
      <c r="GB27" s="22" t="s">
        <v>470</v>
      </c>
      <c r="GC27" s="22" t="s">
        <v>461</v>
      </c>
      <c r="GD27" s="22" t="s">
        <v>463</v>
      </c>
      <c r="GE27" s="22" t="s">
        <v>470</v>
      </c>
      <c r="GF27" s="22" t="s">
        <v>470</v>
      </c>
      <c r="GG27" s="22" t="s">
        <v>470</v>
      </c>
      <c r="GH27" s="22" t="s">
        <v>470</v>
      </c>
      <c r="GI27" s="22" t="s">
        <v>470</v>
      </c>
      <c r="GJ27" s="22" t="s">
        <v>470</v>
      </c>
      <c r="GK27" s="22" t="s">
        <v>463</v>
      </c>
      <c r="GL27" s="22" t="s">
        <v>470</v>
      </c>
      <c r="GM27" s="22" t="s">
        <v>470</v>
      </c>
      <c r="GN27" s="22" t="s">
        <v>470</v>
      </c>
      <c r="GO27" s="22" t="s">
        <v>470</v>
      </c>
      <c r="GP27" s="22" t="s">
        <v>470</v>
      </c>
      <c r="GQ27" s="22" t="s">
        <v>470</v>
      </c>
      <c r="GR27" s="22" t="s">
        <v>470</v>
      </c>
      <c r="GS27" s="22" t="s">
        <v>470</v>
      </c>
      <c r="GT27" s="22" t="s">
        <v>470</v>
      </c>
      <c r="GU27" s="22" t="s">
        <v>470</v>
      </c>
      <c r="GV27" s="22" t="s">
        <v>470</v>
      </c>
      <c r="GW27" s="22" t="s">
        <v>470</v>
      </c>
      <c r="GX27" s="22" t="s">
        <v>471</v>
      </c>
      <c r="GY27" s="22" t="s">
        <v>471</v>
      </c>
      <c r="GZ27" s="22" t="s">
        <v>470</v>
      </c>
      <c r="HA27" s="22" t="s">
        <v>470</v>
      </c>
      <c r="HB27" s="22" t="s">
        <v>472</v>
      </c>
      <c r="HC27" s="22" t="s">
        <v>470</v>
      </c>
      <c r="HD27" s="22" t="s">
        <v>470</v>
      </c>
      <c r="HE27" s="22" t="s">
        <v>470</v>
      </c>
      <c r="HF27" s="22" t="s">
        <v>470</v>
      </c>
      <c r="HG27" s="22" t="s">
        <v>470</v>
      </c>
      <c r="HH27" s="22" t="s">
        <v>470</v>
      </c>
      <c r="HI27" s="22" t="s">
        <v>470</v>
      </c>
      <c r="HJ27" s="22" t="s">
        <v>470</v>
      </c>
      <c r="HK27" t="s">
        <v>473</v>
      </c>
      <c r="HL27" s="22" t="s">
        <v>470</v>
      </c>
      <c r="HM27" s="22" t="s">
        <v>470</v>
      </c>
      <c r="HN27" s="22" t="s">
        <v>470</v>
      </c>
      <c r="HO27" s="22" t="s">
        <v>470</v>
      </c>
      <c r="HP27" s="22" t="s">
        <v>470</v>
      </c>
      <c r="HQ27" s="22" t="s">
        <v>470</v>
      </c>
      <c r="HR27" s="22" t="s">
        <v>470</v>
      </c>
      <c r="HS27" s="22" t="s">
        <v>470</v>
      </c>
      <c r="HT27" t="s">
        <v>473</v>
      </c>
      <c r="HU27" t="s">
        <v>473</v>
      </c>
      <c r="HV27" s="22" t="s">
        <v>470</v>
      </c>
      <c r="HW27" s="22" t="s">
        <v>470</v>
      </c>
      <c r="HX27" s="22" t="s">
        <v>471</v>
      </c>
      <c r="HY27" s="22" t="s">
        <v>471</v>
      </c>
      <c r="HZ27" s="22" t="s">
        <v>470</v>
      </c>
      <c r="IA27" s="22" t="s">
        <v>470</v>
      </c>
      <c r="IB27" s="22" t="s">
        <v>470</v>
      </c>
      <c r="IC27" s="22" t="s">
        <v>470</v>
      </c>
      <c r="ID27" s="39" t="s">
        <v>163</v>
      </c>
      <c r="IE27" s="39" t="s">
        <v>163</v>
      </c>
      <c r="IF27" s="22" t="s">
        <v>470</v>
      </c>
      <c r="IG27" s="22" t="s">
        <v>470</v>
      </c>
      <c r="IH27" s="22" t="s">
        <v>470</v>
      </c>
      <c r="II27" s="22" t="s">
        <v>470</v>
      </c>
      <c r="IJ27" s="22" t="s">
        <v>470</v>
      </c>
      <c r="IK27" s="22" t="s">
        <v>470</v>
      </c>
      <c r="IL27" t="s">
        <v>463</v>
      </c>
      <c r="IM27" s="22" t="s">
        <v>470</v>
      </c>
      <c r="IN27" s="22" t="s">
        <v>470</v>
      </c>
      <c r="IO27" t="s">
        <v>463</v>
      </c>
      <c r="IP27" s="39" t="s">
        <v>163</v>
      </c>
      <c r="IQ27" s="39" t="s">
        <v>163</v>
      </c>
      <c r="IR27" s="39" t="s">
        <v>163</v>
      </c>
      <c r="IS27" s="39" t="s">
        <v>163</v>
      </c>
      <c r="IT27" s="39" t="s">
        <v>163</v>
      </c>
      <c r="IU27" s="39" t="s">
        <v>163</v>
      </c>
      <c r="IV27" s="39" t="s">
        <v>163</v>
      </c>
      <c r="IW27" s="39" t="s">
        <v>163</v>
      </c>
      <c r="IX27" s="39" t="s">
        <v>163</v>
      </c>
      <c r="IY27" s="39" t="s">
        <v>163</v>
      </c>
      <c r="IZ27" s="39" t="s">
        <v>163</v>
      </c>
      <c r="JA27" s="22" t="s">
        <v>470</v>
      </c>
      <c r="JB27" s="22" t="s">
        <v>470</v>
      </c>
      <c r="JC27" t="s">
        <v>463</v>
      </c>
      <c r="JD27" t="s">
        <v>163</v>
      </c>
    </row>
    <row r="28" spans="1:270" x14ac:dyDescent="0.25">
      <c r="A28" s="17" t="s">
        <v>474</v>
      </c>
      <c r="B28" t="s">
        <v>163</v>
      </c>
      <c r="C28" s="345">
        <v>45043</v>
      </c>
      <c r="D28" s="59">
        <v>44831</v>
      </c>
      <c r="E28" s="59">
        <v>44350</v>
      </c>
      <c r="F28" s="59">
        <v>44140</v>
      </c>
      <c r="G28" s="59">
        <v>43558</v>
      </c>
      <c r="H28" s="59">
        <v>43146</v>
      </c>
      <c r="I28" s="59">
        <v>43026</v>
      </c>
      <c r="J28" s="59">
        <v>42705</v>
      </c>
      <c r="K28" s="59">
        <v>42313</v>
      </c>
      <c r="L28" s="59">
        <v>41765</v>
      </c>
      <c r="M28" s="44">
        <v>41403</v>
      </c>
      <c r="O28" s="478"/>
      <c r="P28" s="23" t="s">
        <v>468</v>
      </c>
      <c r="Q28" s="22" t="s">
        <v>468</v>
      </c>
      <c r="R28" s="22" t="s">
        <v>468</v>
      </c>
      <c r="S28" s="22" t="s">
        <v>475</v>
      </c>
      <c r="T28" s="32" t="s">
        <v>163</v>
      </c>
      <c r="U28" s="32" t="s">
        <v>163</v>
      </c>
      <c r="V28" s="22" t="s">
        <v>475</v>
      </c>
      <c r="W28" s="22" t="s">
        <v>475</v>
      </c>
      <c r="X28" s="22" t="s">
        <v>468</v>
      </c>
      <c r="Y28" s="32" t="s">
        <v>163</v>
      </c>
      <c r="Z28" s="32" t="s">
        <v>163</v>
      </c>
      <c r="AA28" s="22" t="s">
        <v>468</v>
      </c>
      <c r="AB28" s="22" t="s">
        <v>468</v>
      </c>
      <c r="AC28" s="32" t="s">
        <v>163</v>
      </c>
      <c r="AD28" s="22" t="s">
        <v>475</v>
      </c>
      <c r="AE28" s="22" t="s">
        <v>468</v>
      </c>
      <c r="AF28" s="22" t="s">
        <v>476</v>
      </c>
      <c r="AG28" s="22" t="s">
        <v>468</v>
      </c>
      <c r="AH28" s="32" t="s">
        <v>163</v>
      </c>
      <c r="AI28" s="22" t="s">
        <v>475</v>
      </c>
      <c r="AJ28" s="22" t="s">
        <v>468</v>
      </c>
      <c r="AK28" s="22" t="s">
        <v>468</v>
      </c>
      <c r="AL28" s="22" t="s">
        <v>468</v>
      </c>
      <c r="AM28" s="22" t="s">
        <v>468</v>
      </c>
      <c r="AN28" s="32" t="s">
        <v>163</v>
      </c>
      <c r="AO28" s="22" t="s">
        <v>468</v>
      </c>
      <c r="AP28" s="22" t="s">
        <v>468</v>
      </c>
      <c r="AQ28" s="32" t="s">
        <v>163</v>
      </c>
      <c r="AR28" s="22" t="s">
        <v>468</v>
      </c>
      <c r="AS28" s="22" t="s">
        <v>468</v>
      </c>
      <c r="AT28" s="22" t="s">
        <v>468</v>
      </c>
      <c r="AU28" s="22" t="s">
        <v>468</v>
      </c>
      <c r="AV28" s="32" t="s">
        <v>163</v>
      </c>
      <c r="AW28" s="22" t="s">
        <v>468</v>
      </c>
      <c r="AX28" s="22" t="s">
        <v>468</v>
      </c>
      <c r="AY28" s="22" t="s">
        <v>468</v>
      </c>
      <c r="AZ28" s="22" t="s">
        <v>468</v>
      </c>
      <c r="BA28" s="22" t="s">
        <v>476</v>
      </c>
      <c r="BB28" s="22" t="s">
        <v>476</v>
      </c>
      <c r="BC28" s="22" t="s">
        <v>468</v>
      </c>
      <c r="BD28" s="22" t="s">
        <v>468</v>
      </c>
      <c r="BE28" s="22" t="s">
        <v>468</v>
      </c>
      <c r="BF28" s="22" t="s">
        <v>468</v>
      </c>
      <c r="BG28" s="22" t="s">
        <v>468</v>
      </c>
      <c r="BH28" s="22" t="s">
        <v>468</v>
      </c>
      <c r="BI28" s="22" t="s">
        <v>468</v>
      </c>
      <c r="BJ28" s="22" t="s">
        <v>468</v>
      </c>
      <c r="BK28" s="32" t="s">
        <v>163</v>
      </c>
      <c r="BL28" s="22" t="s">
        <v>476</v>
      </c>
      <c r="BM28" s="22" t="s">
        <v>468</v>
      </c>
      <c r="BN28" s="22" t="s">
        <v>468</v>
      </c>
      <c r="BO28" s="22" t="s">
        <v>468</v>
      </c>
      <c r="BP28" s="22" t="s">
        <v>468</v>
      </c>
      <c r="BQ28" s="32" t="s">
        <v>163</v>
      </c>
      <c r="BR28" s="32" t="s">
        <v>163</v>
      </c>
      <c r="BS28" s="32" t="s">
        <v>163</v>
      </c>
      <c r="BT28" s="32" t="s">
        <v>163</v>
      </c>
      <c r="BU28" s="32" t="s">
        <v>163</v>
      </c>
      <c r="BV28" s="22" t="s">
        <v>468</v>
      </c>
      <c r="BW28" s="22" t="s">
        <v>468</v>
      </c>
      <c r="BX28" s="22" t="s">
        <v>468</v>
      </c>
      <c r="BY28" s="22" t="s">
        <v>476</v>
      </c>
      <c r="BZ28" s="22" t="s">
        <v>468</v>
      </c>
      <c r="CA28" s="22" t="s">
        <v>468</v>
      </c>
      <c r="CB28" s="22" t="s">
        <v>468</v>
      </c>
      <c r="CC28" s="22" t="s">
        <v>468</v>
      </c>
      <c r="CD28" s="22" t="s">
        <v>468</v>
      </c>
      <c r="CE28" s="22" t="s">
        <v>476</v>
      </c>
      <c r="CF28" s="22" t="s">
        <v>476</v>
      </c>
      <c r="CG28" s="22" t="s">
        <v>468</v>
      </c>
      <c r="CH28" s="22" t="s">
        <v>468</v>
      </c>
      <c r="CI28" s="32" t="s">
        <v>163</v>
      </c>
      <c r="CJ28" s="22" t="s">
        <v>468</v>
      </c>
      <c r="CK28" s="22" t="s">
        <v>468</v>
      </c>
      <c r="CL28" s="22" t="s">
        <v>468</v>
      </c>
      <c r="CM28" s="22" t="s">
        <v>468</v>
      </c>
      <c r="CN28" s="32" t="s">
        <v>163</v>
      </c>
      <c r="CO28" s="22" t="s">
        <v>476</v>
      </c>
      <c r="CP28" s="32" t="s">
        <v>163</v>
      </c>
      <c r="CQ28" s="22" t="s">
        <v>468</v>
      </c>
      <c r="CR28" s="22" t="s">
        <v>468</v>
      </c>
      <c r="CS28" s="22" t="s">
        <v>468</v>
      </c>
      <c r="CT28" s="22" t="s">
        <v>468</v>
      </c>
      <c r="CU28" s="32" t="s">
        <v>163</v>
      </c>
      <c r="CV28" s="32" t="s">
        <v>163</v>
      </c>
      <c r="CW28" s="22" t="s">
        <v>468</v>
      </c>
      <c r="CX28" s="22" t="s">
        <v>468</v>
      </c>
      <c r="CY28" s="22" t="s">
        <v>468</v>
      </c>
      <c r="CZ28" s="22" t="s">
        <v>468</v>
      </c>
      <c r="DA28" s="22" t="s">
        <v>468</v>
      </c>
      <c r="DB28" s="22" t="s">
        <v>468</v>
      </c>
      <c r="DC28" s="22" t="s">
        <v>477</v>
      </c>
      <c r="DD28" s="22" t="s">
        <v>477</v>
      </c>
      <c r="DE28" s="22" t="s">
        <v>468</v>
      </c>
      <c r="DF28" s="22" t="s">
        <v>468</v>
      </c>
      <c r="DG28" s="22" t="s">
        <v>468</v>
      </c>
      <c r="DH28" s="22" t="s">
        <v>468</v>
      </c>
      <c r="DI28" s="22" t="s">
        <v>477</v>
      </c>
      <c r="DJ28" s="22" t="s">
        <v>477</v>
      </c>
      <c r="DK28" s="32" t="s">
        <v>163</v>
      </c>
      <c r="DL28" s="32" t="s">
        <v>163</v>
      </c>
      <c r="DM28" s="22" t="s">
        <v>478</v>
      </c>
      <c r="DN28" s="22" t="s">
        <v>468</v>
      </c>
      <c r="DO28" s="22" t="s">
        <v>468</v>
      </c>
      <c r="DP28" s="32" t="s">
        <v>163</v>
      </c>
      <c r="DQ28" s="22" t="s">
        <v>468</v>
      </c>
      <c r="DR28" s="22" t="s">
        <v>468</v>
      </c>
      <c r="DS28" s="22" t="s">
        <v>468</v>
      </c>
      <c r="DT28" s="22" t="s">
        <v>468</v>
      </c>
      <c r="DU28" s="22" t="s">
        <v>468</v>
      </c>
      <c r="DV28" s="22" t="s">
        <v>468</v>
      </c>
      <c r="DW28" s="22" t="s">
        <v>468</v>
      </c>
      <c r="DX28" s="22" t="s">
        <v>468</v>
      </c>
      <c r="DY28" s="22" t="s">
        <v>468</v>
      </c>
      <c r="DZ28" s="22" t="s">
        <v>468</v>
      </c>
      <c r="EA28" s="22" t="s">
        <v>468</v>
      </c>
      <c r="EB28" s="32" t="s">
        <v>163</v>
      </c>
      <c r="EC28" s="32" t="s">
        <v>163</v>
      </c>
      <c r="ED28" s="22" t="s">
        <v>479</v>
      </c>
      <c r="EE28" s="22" t="s">
        <v>469</v>
      </c>
      <c r="EF28" s="22" t="s">
        <v>469</v>
      </c>
      <c r="EG28" s="22" t="s">
        <v>469</v>
      </c>
      <c r="EH28" s="22" t="s">
        <v>469</v>
      </c>
      <c r="EI28" s="22" t="s">
        <v>469</v>
      </c>
      <c r="EJ28" s="22" t="s">
        <v>469</v>
      </c>
      <c r="EK28" s="22" t="s">
        <v>469</v>
      </c>
      <c r="EL28" s="22" t="s">
        <v>469</v>
      </c>
      <c r="EM28" s="22" t="s">
        <v>469</v>
      </c>
      <c r="EN28" s="22" t="s">
        <v>469</v>
      </c>
      <c r="EO28" s="22" t="s">
        <v>469</v>
      </c>
      <c r="EP28" s="22" t="s">
        <v>469</v>
      </c>
      <c r="EQ28" s="22" t="s">
        <v>469</v>
      </c>
      <c r="ER28" s="22" t="s">
        <v>480</v>
      </c>
      <c r="ES28" s="22" t="s">
        <v>480</v>
      </c>
      <c r="ET28" s="22" t="s">
        <v>468</v>
      </c>
      <c r="EU28" s="22" t="s">
        <v>469</v>
      </c>
      <c r="EV28" s="22" t="s">
        <v>469</v>
      </c>
      <c r="EW28" s="22" t="s">
        <v>469</v>
      </c>
      <c r="EX28" s="22" t="s">
        <v>469</v>
      </c>
      <c r="EY28" s="22" t="s">
        <v>469</v>
      </c>
      <c r="EZ28" s="22" t="s">
        <v>469</v>
      </c>
      <c r="FA28" s="22" t="s">
        <v>469</v>
      </c>
      <c r="FB28" s="22" t="s">
        <v>469</v>
      </c>
      <c r="FC28" s="22" t="s">
        <v>469</v>
      </c>
      <c r="FD28" s="32" t="s">
        <v>163</v>
      </c>
      <c r="FE28" s="32" t="s">
        <v>163</v>
      </c>
      <c r="FF28" s="32" t="s">
        <v>163</v>
      </c>
      <c r="FG28" s="22" t="s">
        <v>477</v>
      </c>
      <c r="FH28" s="22" t="s">
        <v>477</v>
      </c>
      <c r="FI28" s="22" t="s">
        <v>477</v>
      </c>
      <c r="FJ28" s="22" t="s">
        <v>477</v>
      </c>
      <c r="FK28" s="22" t="s">
        <v>477</v>
      </c>
      <c r="FL28" s="22" t="s">
        <v>477</v>
      </c>
      <c r="FM28" s="32" t="s">
        <v>163</v>
      </c>
      <c r="FN28" s="22" t="s">
        <v>477</v>
      </c>
      <c r="FO28" s="22" t="s">
        <v>477</v>
      </c>
      <c r="FP28" s="22" t="s">
        <v>477</v>
      </c>
      <c r="FQ28" s="22" t="s">
        <v>477</v>
      </c>
      <c r="FR28" s="22" t="s">
        <v>477</v>
      </c>
      <c r="FS28" s="22" t="s">
        <v>477</v>
      </c>
      <c r="FT28" s="22" t="s">
        <v>477</v>
      </c>
      <c r="FU28" s="22" t="s">
        <v>477</v>
      </c>
      <c r="FV28" s="22" t="s">
        <v>477</v>
      </c>
      <c r="FW28" s="22" t="s">
        <v>477</v>
      </c>
      <c r="FX28" s="22" t="s">
        <v>481</v>
      </c>
      <c r="FY28" s="22" t="s">
        <v>481</v>
      </c>
      <c r="FZ28" s="22" t="s">
        <v>477</v>
      </c>
      <c r="GA28" s="22" t="s">
        <v>477</v>
      </c>
      <c r="GB28" s="22" t="s">
        <v>477</v>
      </c>
      <c r="GC28" s="22" t="s">
        <v>477</v>
      </c>
      <c r="GD28" s="32" t="s">
        <v>163</v>
      </c>
      <c r="GE28" s="22" t="s">
        <v>477</v>
      </c>
      <c r="GF28" s="22" t="s">
        <v>477</v>
      </c>
      <c r="GG28" s="22" t="s">
        <v>477</v>
      </c>
      <c r="GH28" s="22" t="s">
        <v>477</v>
      </c>
      <c r="GI28" s="22" t="s">
        <v>477</v>
      </c>
      <c r="GJ28" s="22" t="s">
        <v>477</v>
      </c>
      <c r="GK28" s="32" t="s">
        <v>163</v>
      </c>
      <c r="GL28" s="22" t="s">
        <v>477</v>
      </c>
      <c r="GM28" s="22" t="s">
        <v>477</v>
      </c>
      <c r="GN28" s="22" t="s">
        <v>477</v>
      </c>
      <c r="GO28" s="22" t="s">
        <v>477</v>
      </c>
      <c r="GP28" s="22" t="s">
        <v>477</v>
      </c>
      <c r="GQ28" s="22" t="s">
        <v>477</v>
      </c>
      <c r="GR28" s="22" t="s">
        <v>477</v>
      </c>
      <c r="GS28" s="22" t="s">
        <v>477</v>
      </c>
      <c r="GT28" s="22" t="s">
        <v>477</v>
      </c>
      <c r="GU28" s="22" t="s">
        <v>477</v>
      </c>
      <c r="GV28" s="22" t="s">
        <v>477</v>
      </c>
      <c r="GW28" s="22" t="s">
        <v>477</v>
      </c>
      <c r="GX28" s="22" t="s">
        <v>481</v>
      </c>
      <c r="GY28" s="22" t="s">
        <v>481</v>
      </c>
      <c r="GZ28" s="22" t="s">
        <v>477</v>
      </c>
      <c r="HA28" s="22" t="s">
        <v>477</v>
      </c>
      <c r="HB28" s="39" t="s">
        <v>163</v>
      </c>
      <c r="HC28" s="22" t="s">
        <v>477</v>
      </c>
      <c r="HD28" s="22" t="s">
        <v>477</v>
      </c>
      <c r="HE28" s="22" t="s">
        <v>477</v>
      </c>
      <c r="HF28" s="22" t="s">
        <v>477</v>
      </c>
      <c r="HG28" s="22" t="s">
        <v>477</v>
      </c>
      <c r="HH28" s="22" t="s">
        <v>477</v>
      </c>
      <c r="HI28" s="22" t="s">
        <v>477</v>
      </c>
      <c r="HJ28" s="22" t="s">
        <v>477</v>
      </c>
      <c r="HK28" s="39" t="s">
        <v>163</v>
      </c>
      <c r="HL28" s="22" t="s">
        <v>477</v>
      </c>
      <c r="HM28" s="22" t="s">
        <v>477</v>
      </c>
      <c r="HN28" s="22" t="s">
        <v>477</v>
      </c>
      <c r="HO28" s="22" t="s">
        <v>477</v>
      </c>
      <c r="HP28" s="22" t="s">
        <v>477</v>
      </c>
      <c r="HQ28" s="22" t="s">
        <v>477</v>
      </c>
      <c r="HR28" s="22" t="s">
        <v>477</v>
      </c>
      <c r="HS28" s="22" t="s">
        <v>477</v>
      </c>
      <c r="HT28" s="39" t="s">
        <v>163</v>
      </c>
      <c r="HU28" s="39" t="s">
        <v>163</v>
      </c>
      <c r="HV28" s="22" t="s">
        <v>477</v>
      </c>
      <c r="HW28" s="22" t="s">
        <v>477</v>
      </c>
      <c r="HX28" s="22" t="s">
        <v>481</v>
      </c>
      <c r="HY28" s="22" t="s">
        <v>481</v>
      </c>
      <c r="HZ28" s="22" t="s">
        <v>477</v>
      </c>
      <c r="IA28" s="22" t="s">
        <v>477</v>
      </c>
      <c r="IB28" s="22" t="s">
        <v>477</v>
      </c>
      <c r="IC28" s="22" t="s">
        <v>477</v>
      </c>
      <c r="ID28" s="39" t="s">
        <v>163</v>
      </c>
      <c r="IE28" s="39" t="s">
        <v>163</v>
      </c>
      <c r="IF28" s="22" t="s">
        <v>477</v>
      </c>
      <c r="IG28" s="22" t="s">
        <v>477</v>
      </c>
      <c r="IH28" s="22" t="s">
        <v>477</v>
      </c>
      <c r="II28" s="22" t="s">
        <v>477</v>
      </c>
      <c r="IJ28" s="22" t="s">
        <v>477</v>
      </c>
      <c r="IK28" s="22" t="s">
        <v>477</v>
      </c>
      <c r="IL28" s="39" t="s">
        <v>163</v>
      </c>
      <c r="IM28" s="22" t="s">
        <v>477</v>
      </c>
      <c r="IN28" s="22" t="s">
        <v>477</v>
      </c>
      <c r="IO28" s="39"/>
      <c r="IP28" s="39" t="s">
        <v>163</v>
      </c>
      <c r="IQ28" s="39" t="s">
        <v>163</v>
      </c>
      <c r="IR28" s="39" t="s">
        <v>163</v>
      </c>
      <c r="IS28" s="39" t="s">
        <v>163</v>
      </c>
      <c r="IT28" s="39" t="s">
        <v>163</v>
      </c>
      <c r="IU28" s="39" t="s">
        <v>163</v>
      </c>
      <c r="IV28" s="39" t="s">
        <v>163</v>
      </c>
      <c r="IW28" s="39" t="s">
        <v>163</v>
      </c>
      <c r="IX28" s="39" t="s">
        <v>163</v>
      </c>
      <c r="IY28" s="39" t="s">
        <v>163</v>
      </c>
      <c r="IZ28" s="39" t="s">
        <v>163</v>
      </c>
      <c r="JA28" s="22" t="s">
        <v>477</v>
      </c>
      <c r="JB28" s="22" t="s">
        <v>477</v>
      </c>
      <c r="JC28" s="39"/>
      <c r="JD28" t="s">
        <v>163</v>
      </c>
    </row>
    <row r="29" spans="1:270" x14ac:dyDescent="0.25">
      <c r="A29" s="17" t="s">
        <v>482</v>
      </c>
      <c r="B29" t="s">
        <v>163</v>
      </c>
      <c r="C29" s="339" t="s">
        <v>451</v>
      </c>
      <c r="D29" s="59">
        <v>44923</v>
      </c>
      <c r="E29" s="59">
        <v>44469</v>
      </c>
      <c r="F29" s="59">
        <v>44124</v>
      </c>
      <c r="G29" s="59">
        <v>43592</v>
      </c>
      <c r="H29" s="59">
        <v>43214</v>
      </c>
      <c r="I29" s="59">
        <v>43020</v>
      </c>
      <c r="J29" s="59">
        <v>42649</v>
      </c>
      <c r="K29" s="59">
        <v>42327</v>
      </c>
      <c r="L29" s="59">
        <v>41821</v>
      </c>
      <c r="M29" s="44">
        <v>41418</v>
      </c>
      <c r="O29" s="478"/>
      <c r="P29" s="23" t="s">
        <v>483</v>
      </c>
      <c r="Q29" s="22" t="s">
        <v>483</v>
      </c>
      <c r="R29" s="22" t="s">
        <v>483</v>
      </c>
      <c r="S29" s="32" t="s">
        <v>163</v>
      </c>
      <c r="T29" s="32" t="s">
        <v>163</v>
      </c>
      <c r="U29" s="32" t="s">
        <v>163</v>
      </c>
      <c r="V29" s="32" t="s">
        <v>163</v>
      </c>
      <c r="W29" s="32" t="s">
        <v>163</v>
      </c>
      <c r="X29" s="22" t="s">
        <v>483</v>
      </c>
      <c r="Y29" s="32" t="s">
        <v>163</v>
      </c>
      <c r="Z29" s="32" t="s">
        <v>163</v>
      </c>
      <c r="AA29" s="22" t="s">
        <v>483</v>
      </c>
      <c r="AB29" s="22" t="s">
        <v>483</v>
      </c>
      <c r="AC29" s="32" t="s">
        <v>163</v>
      </c>
      <c r="AD29" s="32" t="s">
        <v>163</v>
      </c>
      <c r="AE29" s="22" t="s">
        <v>483</v>
      </c>
      <c r="AF29" s="32" t="s">
        <v>163</v>
      </c>
      <c r="AG29" s="22" t="s">
        <v>483</v>
      </c>
      <c r="AH29" s="32" t="s">
        <v>163</v>
      </c>
      <c r="AI29" s="32" t="s">
        <v>163</v>
      </c>
      <c r="AJ29" s="22" t="s">
        <v>483</v>
      </c>
      <c r="AK29" s="22" t="s">
        <v>483</v>
      </c>
      <c r="AL29" s="22" t="s">
        <v>483</v>
      </c>
      <c r="AM29" s="22" t="s">
        <v>483</v>
      </c>
      <c r="AN29" s="32" t="s">
        <v>163</v>
      </c>
      <c r="AO29" s="22" t="s">
        <v>483</v>
      </c>
      <c r="AP29" s="22" t="s">
        <v>483</v>
      </c>
      <c r="AQ29" s="32" t="s">
        <v>163</v>
      </c>
      <c r="AR29" s="22" t="s">
        <v>483</v>
      </c>
      <c r="AS29" s="22" t="s">
        <v>483</v>
      </c>
      <c r="AT29" s="22" t="s">
        <v>483</v>
      </c>
      <c r="AU29" s="22" t="s">
        <v>483</v>
      </c>
      <c r="AV29" s="32" t="s">
        <v>163</v>
      </c>
      <c r="AW29" s="22" t="s">
        <v>483</v>
      </c>
      <c r="AX29" s="22" t="s">
        <v>483</v>
      </c>
      <c r="AY29" s="22" t="s">
        <v>483</v>
      </c>
      <c r="AZ29" s="22" t="s">
        <v>483</v>
      </c>
      <c r="BA29" s="22" t="s">
        <v>484</v>
      </c>
      <c r="BB29" s="22" t="s">
        <v>484</v>
      </c>
      <c r="BC29" s="22" t="s">
        <v>483</v>
      </c>
      <c r="BD29" s="22" t="s">
        <v>483</v>
      </c>
      <c r="BE29" s="22" t="s">
        <v>483</v>
      </c>
      <c r="BF29" s="22" t="s">
        <v>483</v>
      </c>
      <c r="BG29" s="22" t="s">
        <v>483</v>
      </c>
      <c r="BH29" s="22" t="s">
        <v>483</v>
      </c>
      <c r="BI29" s="22" t="s">
        <v>483</v>
      </c>
      <c r="BJ29" s="22" t="s">
        <v>483</v>
      </c>
      <c r="BK29" s="32" t="s">
        <v>163</v>
      </c>
      <c r="BL29" s="32" t="s">
        <v>163</v>
      </c>
      <c r="BM29" s="22" t="s">
        <v>483</v>
      </c>
      <c r="BN29" s="22" t="s">
        <v>483</v>
      </c>
      <c r="BO29" s="22" t="s">
        <v>483</v>
      </c>
      <c r="BP29" s="22" t="s">
        <v>483</v>
      </c>
      <c r="BQ29" s="32" t="s">
        <v>163</v>
      </c>
      <c r="BR29" s="32" t="s">
        <v>163</v>
      </c>
      <c r="BS29" s="32" t="s">
        <v>163</v>
      </c>
      <c r="BT29" s="32" t="s">
        <v>163</v>
      </c>
      <c r="BU29" s="32" t="s">
        <v>163</v>
      </c>
      <c r="BV29" s="22" t="s">
        <v>483</v>
      </c>
      <c r="BW29" s="22" t="s">
        <v>483</v>
      </c>
      <c r="BX29" s="22" t="s">
        <v>483</v>
      </c>
      <c r="BY29" s="32" t="s">
        <v>163</v>
      </c>
      <c r="BZ29" s="22" t="s">
        <v>483</v>
      </c>
      <c r="CA29" s="22" t="s">
        <v>483</v>
      </c>
      <c r="CB29" s="22" t="s">
        <v>483</v>
      </c>
      <c r="CC29" s="22" t="s">
        <v>483</v>
      </c>
      <c r="CD29" s="22" t="s">
        <v>483</v>
      </c>
      <c r="CE29" s="22" t="s">
        <v>484</v>
      </c>
      <c r="CF29" s="22" t="s">
        <v>484</v>
      </c>
      <c r="CG29" s="22" t="s">
        <v>483</v>
      </c>
      <c r="CH29" s="22" t="s">
        <v>483</v>
      </c>
      <c r="CI29" s="32" t="s">
        <v>163</v>
      </c>
      <c r="CJ29" s="22" t="s">
        <v>483</v>
      </c>
      <c r="CK29" s="22" t="s">
        <v>483</v>
      </c>
      <c r="CL29" s="22" t="s">
        <v>483</v>
      </c>
      <c r="CM29" s="22" t="s">
        <v>483</v>
      </c>
      <c r="CN29" s="32" t="s">
        <v>163</v>
      </c>
      <c r="CO29" s="32" t="s">
        <v>163</v>
      </c>
      <c r="CP29" s="32" t="s">
        <v>163</v>
      </c>
      <c r="CQ29" s="22" t="s">
        <v>483</v>
      </c>
      <c r="CR29" s="22" t="s">
        <v>483</v>
      </c>
      <c r="CS29" s="22" t="s">
        <v>483</v>
      </c>
      <c r="CT29" s="22" t="s">
        <v>483</v>
      </c>
      <c r="CU29" s="32" t="s">
        <v>163</v>
      </c>
      <c r="CV29" s="32" t="s">
        <v>163</v>
      </c>
      <c r="CW29" s="22" t="s">
        <v>483</v>
      </c>
      <c r="CX29" s="22" t="s">
        <v>483</v>
      </c>
      <c r="CY29" s="22" t="s">
        <v>483</v>
      </c>
      <c r="CZ29" s="22" t="s">
        <v>483</v>
      </c>
      <c r="DA29" s="22" t="s">
        <v>483</v>
      </c>
      <c r="DB29" s="22" t="s">
        <v>483</v>
      </c>
      <c r="DC29" s="22" t="s">
        <v>485</v>
      </c>
      <c r="DD29" s="22" t="s">
        <v>485</v>
      </c>
      <c r="DE29" s="22" t="s">
        <v>483</v>
      </c>
      <c r="DF29" s="22" t="s">
        <v>483</v>
      </c>
      <c r="DG29" s="22" t="s">
        <v>483</v>
      </c>
      <c r="DH29" s="22" t="s">
        <v>483</v>
      </c>
      <c r="DI29" s="22" t="s">
        <v>485</v>
      </c>
      <c r="DJ29" s="22" t="s">
        <v>485</v>
      </c>
      <c r="DK29" s="32" t="s">
        <v>163</v>
      </c>
      <c r="DL29" s="32" t="s">
        <v>163</v>
      </c>
      <c r="DM29" s="22" t="s">
        <v>486</v>
      </c>
      <c r="DN29" s="22" t="s">
        <v>483</v>
      </c>
      <c r="DO29" s="22" t="s">
        <v>483</v>
      </c>
      <c r="DP29" s="32" t="s">
        <v>163</v>
      </c>
      <c r="DQ29" s="22" t="s">
        <v>483</v>
      </c>
      <c r="DR29" s="22" t="s">
        <v>483</v>
      </c>
      <c r="DS29" s="22" t="s">
        <v>483</v>
      </c>
      <c r="DT29" s="22" t="s">
        <v>483</v>
      </c>
      <c r="DU29" s="22" t="s">
        <v>483</v>
      </c>
      <c r="DV29" s="22" t="s">
        <v>483</v>
      </c>
      <c r="DW29" s="22" t="s">
        <v>483</v>
      </c>
      <c r="DX29" s="22" t="s">
        <v>483</v>
      </c>
      <c r="DY29" s="22" t="s">
        <v>483</v>
      </c>
      <c r="DZ29" s="22" t="s">
        <v>483</v>
      </c>
      <c r="EA29" s="22" t="s">
        <v>483</v>
      </c>
      <c r="EB29" s="32" t="s">
        <v>163</v>
      </c>
      <c r="EC29" s="32" t="s">
        <v>163</v>
      </c>
      <c r="ED29" s="22" t="s">
        <v>486</v>
      </c>
      <c r="EE29" s="22" t="s">
        <v>483</v>
      </c>
      <c r="EF29" s="22" t="s">
        <v>483</v>
      </c>
      <c r="EG29" s="22" t="s">
        <v>483</v>
      </c>
      <c r="EH29" s="22" t="s">
        <v>485</v>
      </c>
      <c r="EI29" s="22" t="s">
        <v>485</v>
      </c>
      <c r="EJ29" s="22" t="s">
        <v>483</v>
      </c>
      <c r="EK29" s="22" t="s">
        <v>483</v>
      </c>
      <c r="EL29" s="22" t="s">
        <v>483</v>
      </c>
      <c r="EM29" s="22" t="s">
        <v>483</v>
      </c>
      <c r="EN29" s="22" t="s">
        <v>483</v>
      </c>
      <c r="EO29" s="22" t="s">
        <v>483</v>
      </c>
      <c r="EP29" s="22" t="s">
        <v>485</v>
      </c>
      <c r="EQ29" s="22" t="s">
        <v>485</v>
      </c>
      <c r="ER29" s="32" t="s">
        <v>163</v>
      </c>
      <c r="ES29" s="32" t="s">
        <v>163</v>
      </c>
      <c r="ET29" s="22" t="s">
        <v>483</v>
      </c>
      <c r="EU29" s="22" t="s">
        <v>483</v>
      </c>
      <c r="EV29" s="22" t="s">
        <v>483</v>
      </c>
      <c r="EW29" s="22" t="s">
        <v>483</v>
      </c>
      <c r="EX29" s="22" t="s">
        <v>483</v>
      </c>
      <c r="EY29" s="22" t="s">
        <v>483</v>
      </c>
      <c r="EZ29" s="22" t="s">
        <v>483</v>
      </c>
      <c r="FA29" s="22" t="s">
        <v>483</v>
      </c>
      <c r="FB29" s="22" t="s">
        <v>483</v>
      </c>
      <c r="FC29" s="22" t="s">
        <v>483</v>
      </c>
      <c r="FD29" s="32" t="s">
        <v>163</v>
      </c>
      <c r="FE29" s="32" t="s">
        <v>163</v>
      </c>
      <c r="FF29" s="32" t="s">
        <v>163</v>
      </c>
      <c r="FG29" s="22" t="s">
        <v>487</v>
      </c>
      <c r="FH29" s="22" t="s">
        <v>487</v>
      </c>
      <c r="FI29" s="22" t="s">
        <v>483</v>
      </c>
      <c r="FJ29" s="22" t="s">
        <v>483</v>
      </c>
      <c r="FK29" s="22" t="s">
        <v>485</v>
      </c>
      <c r="FL29" s="22" t="s">
        <v>485</v>
      </c>
      <c r="FM29" s="32" t="s">
        <v>163</v>
      </c>
      <c r="FN29" s="22" t="s">
        <v>483</v>
      </c>
      <c r="FO29" s="22" t="s">
        <v>483</v>
      </c>
      <c r="FP29" s="22" t="s">
        <v>483</v>
      </c>
      <c r="FQ29" s="22" t="s">
        <v>483</v>
      </c>
      <c r="FR29" s="22" t="s">
        <v>483</v>
      </c>
      <c r="FS29" s="22" t="s">
        <v>483</v>
      </c>
      <c r="FT29" s="22" t="s">
        <v>483</v>
      </c>
      <c r="FU29" s="22" t="s">
        <v>483</v>
      </c>
      <c r="FV29" s="22" t="s">
        <v>487</v>
      </c>
      <c r="FW29" s="22" t="s">
        <v>487</v>
      </c>
      <c r="FX29" s="32" t="s">
        <v>163</v>
      </c>
      <c r="FY29" s="32" t="s">
        <v>163</v>
      </c>
      <c r="FZ29" s="22" t="s">
        <v>483</v>
      </c>
      <c r="GA29" s="22" t="s">
        <v>483</v>
      </c>
      <c r="GB29" s="22" t="s">
        <v>487</v>
      </c>
      <c r="GC29" s="32" t="s">
        <v>163</v>
      </c>
      <c r="GD29" s="32" t="s">
        <v>163</v>
      </c>
      <c r="GE29" s="22" t="s">
        <v>487</v>
      </c>
      <c r="GF29" s="22" t="s">
        <v>487</v>
      </c>
      <c r="GG29" s="22" t="s">
        <v>487</v>
      </c>
      <c r="GH29" s="22" t="s">
        <v>487</v>
      </c>
      <c r="GI29" s="22" t="s">
        <v>485</v>
      </c>
      <c r="GJ29" s="22" t="s">
        <v>485</v>
      </c>
      <c r="GK29" s="32" t="s">
        <v>163</v>
      </c>
      <c r="GL29" s="22" t="s">
        <v>487</v>
      </c>
      <c r="GM29" s="22" t="s">
        <v>487</v>
      </c>
      <c r="GN29" s="22" t="s">
        <v>487</v>
      </c>
      <c r="GO29" s="22" t="s">
        <v>487</v>
      </c>
      <c r="GP29" s="22" t="s">
        <v>487</v>
      </c>
      <c r="GQ29" s="22" t="s">
        <v>487</v>
      </c>
      <c r="GR29" s="22" t="s">
        <v>487</v>
      </c>
      <c r="GS29" s="22" t="s">
        <v>487</v>
      </c>
      <c r="GT29" s="22" t="s">
        <v>487</v>
      </c>
      <c r="GU29" s="22" t="s">
        <v>487</v>
      </c>
      <c r="GV29" s="22" t="s">
        <v>487</v>
      </c>
      <c r="GW29" s="22" t="s">
        <v>487</v>
      </c>
      <c r="GX29" s="32" t="s">
        <v>163</v>
      </c>
      <c r="GY29" s="32" t="s">
        <v>163</v>
      </c>
      <c r="GZ29" s="22" t="s">
        <v>487</v>
      </c>
      <c r="HA29" s="22" t="s">
        <v>487</v>
      </c>
      <c r="HB29" s="39" t="s">
        <v>163</v>
      </c>
      <c r="HC29" s="22" t="s">
        <v>487</v>
      </c>
      <c r="HD29" s="22" t="s">
        <v>487</v>
      </c>
      <c r="HE29" s="22" t="s">
        <v>487</v>
      </c>
      <c r="HF29" s="22" t="s">
        <v>487</v>
      </c>
      <c r="HG29" s="22" t="s">
        <v>487</v>
      </c>
      <c r="HH29" s="22" t="s">
        <v>487</v>
      </c>
      <c r="HI29" s="22" t="s">
        <v>485</v>
      </c>
      <c r="HJ29" s="22" t="s">
        <v>485</v>
      </c>
      <c r="HK29" s="39" t="s">
        <v>163</v>
      </c>
      <c r="HL29" s="22" t="s">
        <v>487</v>
      </c>
      <c r="HM29" s="22" t="s">
        <v>487</v>
      </c>
      <c r="HN29" s="22" t="s">
        <v>487</v>
      </c>
      <c r="HO29" s="22" t="s">
        <v>487</v>
      </c>
      <c r="HP29" s="22" t="s">
        <v>487</v>
      </c>
      <c r="HQ29" s="22" t="s">
        <v>487</v>
      </c>
      <c r="HR29" s="22" t="s">
        <v>487</v>
      </c>
      <c r="HS29" s="22" t="s">
        <v>487</v>
      </c>
      <c r="HT29" s="39" t="s">
        <v>163</v>
      </c>
      <c r="HU29" s="39" t="s">
        <v>163</v>
      </c>
      <c r="HV29" s="22" t="s">
        <v>487</v>
      </c>
      <c r="HW29" s="22" t="s">
        <v>487</v>
      </c>
      <c r="HX29" s="32" t="s">
        <v>163</v>
      </c>
      <c r="HY29" s="32" t="s">
        <v>163</v>
      </c>
      <c r="HZ29" s="22" t="s">
        <v>487</v>
      </c>
      <c r="IA29" s="22" t="s">
        <v>487</v>
      </c>
      <c r="IB29" s="22" t="s">
        <v>487</v>
      </c>
      <c r="IC29" s="22" t="s">
        <v>487</v>
      </c>
      <c r="ID29" s="39" t="s">
        <v>163</v>
      </c>
      <c r="IE29" s="39" t="s">
        <v>163</v>
      </c>
      <c r="IF29" s="22" t="s">
        <v>487</v>
      </c>
      <c r="IG29" s="22" t="s">
        <v>487</v>
      </c>
      <c r="IH29" s="22" t="s">
        <v>487</v>
      </c>
      <c r="II29" s="22" t="s">
        <v>487</v>
      </c>
      <c r="IJ29" s="22" t="s">
        <v>485</v>
      </c>
      <c r="IK29" s="22" t="s">
        <v>485</v>
      </c>
      <c r="IL29" s="39" t="s">
        <v>163</v>
      </c>
      <c r="IM29" s="22" t="s">
        <v>487</v>
      </c>
      <c r="IN29" s="22" t="s">
        <v>487</v>
      </c>
      <c r="IO29" s="39"/>
      <c r="IP29" s="39" t="s">
        <v>163</v>
      </c>
      <c r="IQ29" s="39" t="s">
        <v>163</v>
      </c>
      <c r="IR29" s="39" t="s">
        <v>163</v>
      </c>
      <c r="IS29" s="39" t="s">
        <v>163</v>
      </c>
      <c r="IT29" s="39" t="s">
        <v>163</v>
      </c>
      <c r="IU29" s="39" t="s">
        <v>163</v>
      </c>
      <c r="IV29" s="39" t="s">
        <v>163</v>
      </c>
      <c r="IW29" s="39" t="s">
        <v>163</v>
      </c>
      <c r="IX29" s="39" t="s">
        <v>163</v>
      </c>
      <c r="IY29" s="39" t="s">
        <v>163</v>
      </c>
      <c r="IZ29" s="39" t="s">
        <v>163</v>
      </c>
      <c r="JA29" s="22" t="s">
        <v>487</v>
      </c>
      <c r="JB29" s="22" t="s">
        <v>487</v>
      </c>
      <c r="JC29" s="39"/>
      <c r="JD29" t="s">
        <v>163</v>
      </c>
      <c r="JH29" s="326" t="s">
        <v>488</v>
      </c>
    </row>
    <row r="30" spans="1:270" x14ac:dyDescent="0.25">
      <c r="A30" s="17" t="s">
        <v>489</v>
      </c>
      <c r="B30" t="s">
        <v>163</v>
      </c>
      <c r="C30" s="339" t="s">
        <v>451</v>
      </c>
      <c r="D30" s="59">
        <v>44924</v>
      </c>
      <c r="E30" s="59">
        <v>44439</v>
      </c>
      <c r="F30" s="59">
        <v>44152</v>
      </c>
      <c r="G30" s="59">
        <v>43556</v>
      </c>
      <c r="H30" s="59">
        <v>43206</v>
      </c>
      <c r="I30" s="59">
        <v>42951</v>
      </c>
      <c r="J30" s="59">
        <v>42663</v>
      </c>
      <c r="K30" s="59">
        <v>42341</v>
      </c>
      <c r="L30" s="59">
        <v>41900</v>
      </c>
      <c r="M30" s="44">
        <v>41639</v>
      </c>
      <c r="O30" s="478"/>
      <c r="P30" s="23" t="s">
        <v>478</v>
      </c>
      <c r="Q30" s="22" t="s">
        <v>478</v>
      </c>
      <c r="R30" s="22" t="s">
        <v>478</v>
      </c>
      <c r="S30" s="32" t="s">
        <v>163</v>
      </c>
      <c r="T30" s="32" t="s">
        <v>163</v>
      </c>
      <c r="U30" s="32" t="s">
        <v>163</v>
      </c>
      <c r="V30" s="32" t="s">
        <v>163</v>
      </c>
      <c r="W30" s="32" t="s">
        <v>163</v>
      </c>
      <c r="X30" s="22" t="s">
        <v>478</v>
      </c>
      <c r="Y30" s="32" t="s">
        <v>163</v>
      </c>
      <c r="Z30" s="32" t="s">
        <v>163</v>
      </c>
      <c r="AA30" s="22" t="s">
        <v>478</v>
      </c>
      <c r="AB30" s="22" t="s">
        <v>478</v>
      </c>
      <c r="AC30" s="32" t="s">
        <v>163</v>
      </c>
      <c r="AD30" s="32" t="s">
        <v>163</v>
      </c>
      <c r="AE30" s="22" t="s">
        <v>478</v>
      </c>
      <c r="AF30" s="32" t="s">
        <v>163</v>
      </c>
      <c r="AG30" s="22" t="s">
        <v>478</v>
      </c>
      <c r="AH30" s="32" t="s">
        <v>163</v>
      </c>
      <c r="AI30" s="32" t="s">
        <v>163</v>
      </c>
      <c r="AJ30" s="22" t="s">
        <v>478</v>
      </c>
      <c r="AK30" s="22" t="s">
        <v>478</v>
      </c>
      <c r="AL30" s="22" t="s">
        <v>478</v>
      </c>
      <c r="AM30" s="22" t="s">
        <v>478</v>
      </c>
      <c r="AN30" s="32" t="s">
        <v>163</v>
      </c>
      <c r="AO30" s="22" t="s">
        <v>478</v>
      </c>
      <c r="AP30" s="22" t="s">
        <v>478</v>
      </c>
      <c r="AQ30" s="32" t="s">
        <v>163</v>
      </c>
      <c r="AR30" s="22" t="s">
        <v>478</v>
      </c>
      <c r="AS30" s="22" t="s">
        <v>478</v>
      </c>
      <c r="AT30" s="22" t="s">
        <v>478</v>
      </c>
      <c r="AU30" s="22" t="s">
        <v>478</v>
      </c>
      <c r="AV30" s="32" t="s">
        <v>163</v>
      </c>
      <c r="AW30" s="22" t="s">
        <v>478</v>
      </c>
      <c r="AX30" s="22" t="s">
        <v>478</v>
      </c>
      <c r="AY30" s="22" t="s">
        <v>478</v>
      </c>
      <c r="AZ30" s="22" t="s">
        <v>478</v>
      </c>
      <c r="BA30" s="32" t="s">
        <v>163</v>
      </c>
      <c r="BB30" s="32" t="s">
        <v>163</v>
      </c>
      <c r="BC30" s="22" t="s">
        <v>478</v>
      </c>
      <c r="BD30" s="22" t="s">
        <v>478</v>
      </c>
      <c r="BE30" s="22" t="s">
        <v>478</v>
      </c>
      <c r="BF30" s="22" t="s">
        <v>478</v>
      </c>
      <c r="BG30" s="22" t="s">
        <v>478</v>
      </c>
      <c r="BH30" s="22" t="s">
        <v>478</v>
      </c>
      <c r="BI30" s="22" t="s">
        <v>478</v>
      </c>
      <c r="BJ30" s="22" t="s">
        <v>478</v>
      </c>
      <c r="BK30" s="32" t="s">
        <v>163</v>
      </c>
      <c r="BL30" s="32" t="s">
        <v>163</v>
      </c>
      <c r="BM30" s="22" t="s">
        <v>478</v>
      </c>
      <c r="BN30" s="22" t="s">
        <v>478</v>
      </c>
      <c r="BO30" s="22" t="s">
        <v>490</v>
      </c>
      <c r="BP30" s="22" t="s">
        <v>490</v>
      </c>
      <c r="BQ30" s="32" t="s">
        <v>163</v>
      </c>
      <c r="BR30" s="32" t="s">
        <v>163</v>
      </c>
      <c r="BS30" s="32" t="s">
        <v>163</v>
      </c>
      <c r="BT30" s="32" t="s">
        <v>163</v>
      </c>
      <c r="BU30" s="32" t="s">
        <v>163</v>
      </c>
      <c r="BV30" s="22" t="s">
        <v>478</v>
      </c>
      <c r="BW30" s="22" t="s">
        <v>478</v>
      </c>
      <c r="BX30" s="22" t="s">
        <v>478</v>
      </c>
      <c r="BY30" s="32" t="s">
        <v>163</v>
      </c>
      <c r="BZ30" s="22" t="s">
        <v>478</v>
      </c>
      <c r="CA30" s="22" t="s">
        <v>478</v>
      </c>
      <c r="CB30" s="22" t="s">
        <v>478</v>
      </c>
      <c r="CC30" s="22" t="s">
        <v>478</v>
      </c>
      <c r="CD30" s="22" t="s">
        <v>478</v>
      </c>
      <c r="CE30" s="32" t="s">
        <v>163</v>
      </c>
      <c r="CF30" s="32" t="s">
        <v>163</v>
      </c>
      <c r="CG30" s="22" t="s">
        <v>478</v>
      </c>
      <c r="CH30" s="22" t="s">
        <v>478</v>
      </c>
      <c r="CI30" s="32" t="s">
        <v>163</v>
      </c>
      <c r="CJ30" s="22" t="s">
        <v>478</v>
      </c>
      <c r="CK30" s="22" t="s">
        <v>478</v>
      </c>
      <c r="CL30" s="22" t="s">
        <v>478</v>
      </c>
      <c r="CM30" s="22" t="s">
        <v>478</v>
      </c>
      <c r="CN30" s="32" t="s">
        <v>163</v>
      </c>
      <c r="CO30" s="32" t="s">
        <v>163</v>
      </c>
      <c r="CP30" s="32" t="s">
        <v>163</v>
      </c>
      <c r="CQ30" s="22" t="s">
        <v>478</v>
      </c>
      <c r="CR30" s="22" t="s">
        <v>478</v>
      </c>
      <c r="CS30" s="22" t="s">
        <v>478</v>
      </c>
      <c r="CT30" s="22" t="s">
        <v>478</v>
      </c>
      <c r="CU30" s="32" t="s">
        <v>163</v>
      </c>
      <c r="CV30" s="32" t="s">
        <v>163</v>
      </c>
      <c r="CW30" s="22" t="s">
        <v>478</v>
      </c>
      <c r="CX30" s="22" t="s">
        <v>478</v>
      </c>
      <c r="CY30" s="22" t="s">
        <v>478</v>
      </c>
      <c r="CZ30" s="22" t="s">
        <v>478</v>
      </c>
      <c r="DA30" s="22" t="s">
        <v>478</v>
      </c>
      <c r="DB30" s="22" t="s">
        <v>478</v>
      </c>
      <c r="DC30" s="32" t="s">
        <v>163</v>
      </c>
      <c r="DD30" s="32" t="s">
        <v>163</v>
      </c>
      <c r="DE30" s="22" t="s">
        <v>478</v>
      </c>
      <c r="DF30" s="22" t="s">
        <v>478</v>
      </c>
      <c r="DG30" s="22" t="s">
        <v>478</v>
      </c>
      <c r="DH30" s="22" t="s">
        <v>478</v>
      </c>
      <c r="DI30" s="32" t="s">
        <v>163</v>
      </c>
      <c r="DJ30" s="32" t="s">
        <v>163</v>
      </c>
      <c r="DK30" s="32" t="s">
        <v>163</v>
      </c>
      <c r="DL30" s="32" t="s">
        <v>163</v>
      </c>
      <c r="DM30" s="32" t="s">
        <v>163</v>
      </c>
      <c r="DN30" s="22" t="s">
        <v>478</v>
      </c>
      <c r="DO30" s="22" t="s">
        <v>478</v>
      </c>
      <c r="DP30" s="32" t="s">
        <v>163</v>
      </c>
      <c r="DQ30" s="22" t="s">
        <v>478</v>
      </c>
      <c r="DR30" s="22" t="s">
        <v>478</v>
      </c>
      <c r="DS30" s="22" t="s">
        <v>478</v>
      </c>
      <c r="DT30" s="22" t="s">
        <v>478</v>
      </c>
      <c r="DU30" s="22" t="s">
        <v>478</v>
      </c>
      <c r="DV30" s="22" t="s">
        <v>478</v>
      </c>
      <c r="DW30" s="22" t="s">
        <v>478</v>
      </c>
      <c r="DX30" s="22" t="s">
        <v>478</v>
      </c>
      <c r="DY30" s="22" t="s">
        <v>478</v>
      </c>
      <c r="DZ30" s="22" t="s">
        <v>478</v>
      </c>
      <c r="EA30" s="22" t="s">
        <v>478</v>
      </c>
      <c r="EB30" s="32" t="s">
        <v>163</v>
      </c>
      <c r="EC30" s="32" t="s">
        <v>163</v>
      </c>
      <c r="ED30" s="32" t="s">
        <v>163</v>
      </c>
      <c r="EE30" s="22" t="s">
        <v>479</v>
      </c>
      <c r="EF30" s="22" t="s">
        <v>479</v>
      </c>
      <c r="EG30" s="22" t="s">
        <v>479</v>
      </c>
      <c r="EH30" s="32" t="s">
        <v>163</v>
      </c>
      <c r="EI30" s="32" t="s">
        <v>163</v>
      </c>
      <c r="EJ30" s="22" t="s">
        <v>479</v>
      </c>
      <c r="EK30" s="22" t="s">
        <v>479</v>
      </c>
      <c r="EL30" s="22" t="s">
        <v>479</v>
      </c>
      <c r="EM30" s="22" t="s">
        <v>479</v>
      </c>
      <c r="EN30" s="22" t="s">
        <v>479</v>
      </c>
      <c r="EO30" s="22" t="s">
        <v>479</v>
      </c>
      <c r="EP30" s="32" t="s">
        <v>163</v>
      </c>
      <c r="EQ30" s="32" t="s">
        <v>163</v>
      </c>
      <c r="ER30" s="32" t="s">
        <v>163</v>
      </c>
      <c r="ES30" s="32" t="s">
        <v>163</v>
      </c>
      <c r="ET30" s="22" t="s">
        <v>478</v>
      </c>
      <c r="EU30" s="22" t="s">
        <v>479</v>
      </c>
      <c r="EV30" s="22" t="s">
        <v>479</v>
      </c>
      <c r="EW30" s="22" t="s">
        <v>479</v>
      </c>
      <c r="EX30" s="22" t="s">
        <v>479</v>
      </c>
      <c r="EY30" s="22" t="s">
        <v>479</v>
      </c>
      <c r="EZ30" s="22" t="s">
        <v>479</v>
      </c>
      <c r="FA30" s="22" t="s">
        <v>479</v>
      </c>
      <c r="FB30" s="22" t="s">
        <v>479</v>
      </c>
      <c r="FC30" s="22" t="s">
        <v>479</v>
      </c>
      <c r="FD30" s="32" t="s">
        <v>163</v>
      </c>
      <c r="FE30" s="32" t="s">
        <v>163</v>
      </c>
      <c r="FF30" s="32" t="s">
        <v>163</v>
      </c>
      <c r="FG30" s="22" t="s">
        <v>491</v>
      </c>
      <c r="FH30" s="22" t="s">
        <v>491</v>
      </c>
      <c r="FI30" s="22" t="s">
        <v>491</v>
      </c>
      <c r="FJ30" s="22" t="s">
        <v>491</v>
      </c>
      <c r="FK30" s="32" t="s">
        <v>163</v>
      </c>
      <c r="FL30" s="32" t="s">
        <v>163</v>
      </c>
      <c r="FM30" s="32" t="s">
        <v>163</v>
      </c>
      <c r="FN30" s="22" t="s">
        <v>491</v>
      </c>
      <c r="FO30" s="22" t="s">
        <v>491</v>
      </c>
      <c r="FP30" s="22" t="s">
        <v>491</v>
      </c>
      <c r="FQ30" s="22" t="s">
        <v>491</v>
      </c>
      <c r="FR30" s="22" t="s">
        <v>491</v>
      </c>
      <c r="FS30" s="22" t="s">
        <v>491</v>
      </c>
      <c r="FT30" s="22" t="s">
        <v>491</v>
      </c>
      <c r="FU30" s="22" t="s">
        <v>491</v>
      </c>
      <c r="FV30" s="22" t="s">
        <v>491</v>
      </c>
      <c r="FW30" s="22" t="s">
        <v>491</v>
      </c>
      <c r="FX30" s="32" t="s">
        <v>163</v>
      </c>
      <c r="FY30" s="32" t="s">
        <v>163</v>
      </c>
      <c r="FZ30" s="22" t="s">
        <v>491</v>
      </c>
      <c r="GA30" s="22" t="s">
        <v>491</v>
      </c>
      <c r="GB30" s="22" t="s">
        <v>491</v>
      </c>
      <c r="GC30" s="32" t="s">
        <v>163</v>
      </c>
      <c r="GD30" s="32" t="s">
        <v>163</v>
      </c>
      <c r="GE30" s="22" t="s">
        <v>491</v>
      </c>
      <c r="GF30" s="22" t="s">
        <v>491</v>
      </c>
      <c r="GG30" s="22" t="s">
        <v>491</v>
      </c>
      <c r="GH30" s="22" t="s">
        <v>491</v>
      </c>
      <c r="GI30" s="32" t="s">
        <v>163</v>
      </c>
      <c r="GJ30" s="32" t="s">
        <v>163</v>
      </c>
      <c r="GK30" s="32" t="s">
        <v>163</v>
      </c>
      <c r="GL30" s="22" t="s">
        <v>491</v>
      </c>
      <c r="GM30" s="22" t="s">
        <v>491</v>
      </c>
      <c r="GN30" s="22" t="s">
        <v>491</v>
      </c>
      <c r="GO30" s="22" t="s">
        <v>491</v>
      </c>
      <c r="GP30" s="22" t="s">
        <v>491</v>
      </c>
      <c r="GQ30" s="22" t="s">
        <v>491</v>
      </c>
      <c r="GR30" s="22" t="s">
        <v>491</v>
      </c>
      <c r="GS30" s="22" t="s">
        <v>491</v>
      </c>
      <c r="GT30" s="22" t="s">
        <v>491</v>
      </c>
      <c r="GU30" s="22" t="s">
        <v>491</v>
      </c>
      <c r="GV30" s="22" t="s">
        <v>491</v>
      </c>
      <c r="GW30" s="22" t="s">
        <v>491</v>
      </c>
      <c r="GX30" s="32" t="s">
        <v>163</v>
      </c>
      <c r="GY30" s="32" t="s">
        <v>163</v>
      </c>
      <c r="GZ30" s="22" t="s">
        <v>491</v>
      </c>
      <c r="HA30" s="22" t="s">
        <v>491</v>
      </c>
      <c r="HB30" s="39" t="s">
        <v>163</v>
      </c>
      <c r="HC30" s="22" t="s">
        <v>491</v>
      </c>
      <c r="HD30" s="22" t="s">
        <v>491</v>
      </c>
      <c r="HE30" s="22" t="s">
        <v>491</v>
      </c>
      <c r="HF30" s="22" t="s">
        <v>491</v>
      </c>
      <c r="HG30" s="22" t="s">
        <v>491</v>
      </c>
      <c r="HH30" s="22" t="s">
        <v>491</v>
      </c>
      <c r="HI30" s="32" t="s">
        <v>163</v>
      </c>
      <c r="HJ30" s="32" t="s">
        <v>163</v>
      </c>
      <c r="HK30" s="39" t="s">
        <v>163</v>
      </c>
      <c r="HL30" s="22" t="s">
        <v>491</v>
      </c>
      <c r="HM30" s="22" t="s">
        <v>491</v>
      </c>
      <c r="HN30" s="22" t="s">
        <v>491</v>
      </c>
      <c r="HO30" s="22" t="s">
        <v>491</v>
      </c>
      <c r="HP30" s="22" t="s">
        <v>491</v>
      </c>
      <c r="HQ30" s="22" t="s">
        <v>491</v>
      </c>
      <c r="HR30" s="22" t="s">
        <v>491</v>
      </c>
      <c r="HS30" s="22" t="s">
        <v>491</v>
      </c>
      <c r="HT30" s="39" t="s">
        <v>163</v>
      </c>
      <c r="HU30" s="39" t="s">
        <v>163</v>
      </c>
      <c r="HV30" s="22" t="s">
        <v>491</v>
      </c>
      <c r="HW30" s="22" t="s">
        <v>491</v>
      </c>
      <c r="HX30" s="32" t="s">
        <v>163</v>
      </c>
      <c r="HY30" s="32" t="s">
        <v>163</v>
      </c>
      <c r="HZ30" s="22" t="s">
        <v>491</v>
      </c>
      <c r="IA30" s="22" t="s">
        <v>491</v>
      </c>
      <c r="IB30" s="22" t="s">
        <v>491</v>
      </c>
      <c r="IC30" s="22" t="s">
        <v>491</v>
      </c>
      <c r="ID30" s="39" t="s">
        <v>163</v>
      </c>
      <c r="IE30" s="39" t="s">
        <v>163</v>
      </c>
      <c r="IF30" s="22" t="s">
        <v>491</v>
      </c>
      <c r="IG30" s="22" t="s">
        <v>491</v>
      </c>
      <c r="IH30" s="22" t="s">
        <v>491</v>
      </c>
      <c r="II30" s="22" t="s">
        <v>491</v>
      </c>
      <c r="IJ30" s="39" t="s">
        <v>163</v>
      </c>
      <c r="IK30" s="39" t="s">
        <v>163</v>
      </c>
      <c r="IL30" s="39" t="s">
        <v>163</v>
      </c>
      <c r="IM30" s="22" t="s">
        <v>491</v>
      </c>
      <c r="IN30" s="22" t="s">
        <v>491</v>
      </c>
      <c r="IO30" s="39"/>
      <c r="IP30" s="39" t="s">
        <v>163</v>
      </c>
      <c r="IQ30" s="39" t="s">
        <v>163</v>
      </c>
      <c r="IR30" s="39" t="s">
        <v>163</v>
      </c>
      <c r="IS30" s="39" t="s">
        <v>163</v>
      </c>
      <c r="IT30" s="39" t="s">
        <v>163</v>
      </c>
      <c r="IU30" s="39" t="s">
        <v>163</v>
      </c>
      <c r="IV30" s="39" t="s">
        <v>163</v>
      </c>
      <c r="IW30" s="39" t="s">
        <v>163</v>
      </c>
      <c r="IX30" s="39" t="s">
        <v>163</v>
      </c>
      <c r="IY30" s="39" t="s">
        <v>163</v>
      </c>
      <c r="IZ30" s="39" t="s">
        <v>163</v>
      </c>
      <c r="JA30" s="22" t="s">
        <v>491</v>
      </c>
      <c r="JB30" s="22" t="s">
        <v>491</v>
      </c>
      <c r="JC30" s="39"/>
      <c r="JD30" t="s">
        <v>163</v>
      </c>
    </row>
    <row r="31" spans="1:270" x14ac:dyDescent="0.25">
      <c r="A31" s="17" t="s">
        <v>492</v>
      </c>
      <c r="B31" t="s">
        <v>163</v>
      </c>
      <c r="C31" s="339" t="s">
        <v>451</v>
      </c>
      <c r="D31" s="59">
        <v>44923</v>
      </c>
      <c r="E31" s="59">
        <v>44435</v>
      </c>
      <c r="F31" s="59">
        <v>44126</v>
      </c>
      <c r="G31" s="59">
        <v>43516</v>
      </c>
      <c r="H31" s="59">
        <v>43438</v>
      </c>
      <c r="I31" s="59">
        <v>43027</v>
      </c>
      <c r="J31" s="59">
        <v>42706</v>
      </c>
      <c r="K31" s="59">
        <v>42297</v>
      </c>
      <c r="L31" s="59">
        <v>41975</v>
      </c>
      <c r="M31" s="45" t="s">
        <v>163</v>
      </c>
      <c r="O31" s="478"/>
      <c r="P31" s="23" t="s">
        <v>493</v>
      </c>
      <c r="Q31" s="22" t="s">
        <v>493</v>
      </c>
      <c r="R31" s="22" t="s">
        <v>493</v>
      </c>
      <c r="S31" s="32" t="s">
        <v>163</v>
      </c>
      <c r="T31" s="32" t="s">
        <v>163</v>
      </c>
      <c r="U31" s="32" t="s">
        <v>163</v>
      </c>
      <c r="V31" s="32" t="s">
        <v>163</v>
      </c>
      <c r="W31" s="32" t="s">
        <v>163</v>
      </c>
      <c r="X31" s="22" t="s">
        <v>493</v>
      </c>
      <c r="Y31" s="32" t="s">
        <v>163</v>
      </c>
      <c r="Z31" s="32" t="s">
        <v>163</v>
      </c>
      <c r="AA31" s="22" t="s">
        <v>493</v>
      </c>
      <c r="AB31" s="22" t="s">
        <v>493</v>
      </c>
      <c r="AC31" s="32" t="s">
        <v>163</v>
      </c>
      <c r="AD31" s="32" t="s">
        <v>163</v>
      </c>
      <c r="AE31" s="22" t="s">
        <v>493</v>
      </c>
      <c r="AF31" s="32" t="s">
        <v>163</v>
      </c>
      <c r="AG31" s="22" t="s">
        <v>493</v>
      </c>
      <c r="AH31" s="32" t="s">
        <v>163</v>
      </c>
      <c r="AI31" s="32" t="s">
        <v>163</v>
      </c>
      <c r="AJ31" s="22" t="s">
        <v>493</v>
      </c>
      <c r="AK31" s="22" t="s">
        <v>493</v>
      </c>
      <c r="AL31" s="22" t="s">
        <v>493</v>
      </c>
      <c r="AM31" s="22" t="s">
        <v>493</v>
      </c>
      <c r="AN31" s="32" t="s">
        <v>163</v>
      </c>
      <c r="AO31" s="22" t="s">
        <v>493</v>
      </c>
      <c r="AP31" s="22" t="s">
        <v>493</v>
      </c>
      <c r="AQ31" s="32" t="s">
        <v>163</v>
      </c>
      <c r="AR31" s="22" t="s">
        <v>493</v>
      </c>
      <c r="AS31" s="22" t="s">
        <v>493</v>
      </c>
      <c r="AT31" s="22" t="s">
        <v>493</v>
      </c>
      <c r="AU31" s="22" t="s">
        <v>493</v>
      </c>
      <c r="AV31" s="32" t="s">
        <v>163</v>
      </c>
      <c r="AW31" s="22" t="s">
        <v>493</v>
      </c>
      <c r="AX31" s="22" t="s">
        <v>493</v>
      </c>
      <c r="AY31" s="22" t="s">
        <v>493</v>
      </c>
      <c r="AZ31" s="22" t="s">
        <v>493</v>
      </c>
      <c r="BA31" s="32" t="s">
        <v>163</v>
      </c>
      <c r="BB31" s="32" t="s">
        <v>163</v>
      </c>
      <c r="BC31" s="22" t="s">
        <v>493</v>
      </c>
      <c r="BD31" s="22" t="s">
        <v>493</v>
      </c>
      <c r="BE31" s="22" t="s">
        <v>493</v>
      </c>
      <c r="BF31" s="22" t="s">
        <v>493</v>
      </c>
      <c r="BG31" s="22" t="s">
        <v>493</v>
      </c>
      <c r="BH31" s="22" t="s">
        <v>493</v>
      </c>
      <c r="BI31" s="22" t="s">
        <v>493</v>
      </c>
      <c r="BJ31" s="22" t="s">
        <v>493</v>
      </c>
      <c r="BK31" s="32" t="s">
        <v>163</v>
      </c>
      <c r="BL31" s="32" t="s">
        <v>163</v>
      </c>
      <c r="BM31" s="22" t="s">
        <v>493</v>
      </c>
      <c r="BN31" s="22" t="s">
        <v>493</v>
      </c>
      <c r="BO31" s="32" t="s">
        <v>163</v>
      </c>
      <c r="BP31" s="32" t="s">
        <v>163</v>
      </c>
      <c r="BQ31" s="32" t="s">
        <v>163</v>
      </c>
      <c r="BR31" s="32" t="s">
        <v>163</v>
      </c>
      <c r="BS31" s="32" t="s">
        <v>163</v>
      </c>
      <c r="BT31" s="32" t="s">
        <v>163</v>
      </c>
      <c r="BU31" s="32" t="s">
        <v>163</v>
      </c>
      <c r="BV31" s="22" t="s">
        <v>493</v>
      </c>
      <c r="BW31" s="22" t="s">
        <v>493</v>
      </c>
      <c r="BX31" s="22" t="s">
        <v>493</v>
      </c>
      <c r="BY31" s="32" t="s">
        <v>163</v>
      </c>
      <c r="BZ31" s="22" t="s">
        <v>493</v>
      </c>
      <c r="CA31" s="22" t="s">
        <v>493</v>
      </c>
      <c r="CB31" s="22" t="s">
        <v>493</v>
      </c>
      <c r="CC31" s="22" t="s">
        <v>493</v>
      </c>
      <c r="CD31" s="22" t="s">
        <v>493</v>
      </c>
      <c r="CE31" s="32" t="s">
        <v>163</v>
      </c>
      <c r="CF31" s="32" t="s">
        <v>163</v>
      </c>
      <c r="CG31" s="22" t="s">
        <v>493</v>
      </c>
      <c r="CH31" s="22" t="s">
        <v>493</v>
      </c>
      <c r="CI31" s="32" t="s">
        <v>163</v>
      </c>
      <c r="CJ31" s="22" t="s">
        <v>493</v>
      </c>
      <c r="CK31" s="22" t="s">
        <v>493</v>
      </c>
      <c r="CL31" s="22" t="s">
        <v>493</v>
      </c>
      <c r="CM31" s="22" t="s">
        <v>493</v>
      </c>
      <c r="CN31" s="32" t="s">
        <v>163</v>
      </c>
      <c r="CO31" s="32" t="s">
        <v>163</v>
      </c>
      <c r="CP31" s="32" t="s">
        <v>163</v>
      </c>
      <c r="CQ31" s="22" t="s">
        <v>493</v>
      </c>
      <c r="CR31" s="22" t="s">
        <v>493</v>
      </c>
      <c r="CS31" s="22" t="s">
        <v>493</v>
      </c>
      <c r="CT31" s="22" t="s">
        <v>493</v>
      </c>
      <c r="CU31" s="32" t="s">
        <v>163</v>
      </c>
      <c r="CV31" s="32" t="s">
        <v>163</v>
      </c>
      <c r="CW31" s="22" t="s">
        <v>493</v>
      </c>
      <c r="CX31" s="22" t="s">
        <v>493</v>
      </c>
      <c r="CY31" s="22" t="s">
        <v>493</v>
      </c>
      <c r="CZ31" s="22" t="s">
        <v>493</v>
      </c>
      <c r="DA31" s="22" t="s">
        <v>493</v>
      </c>
      <c r="DB31" s="22" t="s">
        <v>493</v>
      </c>
      <c r="DC31" s="32" t="s">
        <v>163</v>
      </c>
      <c r="DD31" s="32" t="s">
        <v>163</v>
      </c>
      <c r="DE31" s="22" t="s">
        <v>493</v>
      </c>
      <c r="DF31" s="22" t="s">
        <v>493</v>
      </c>
      <c r="DG31" s="22" t="s">
        <v>493</v>
      </c>
      <c r="DH31" s="22" t="s">
        <v>493</v>
      </c>
      <c r="DI31" s="32" t="s">
        <v>163</v>
      </c>
      <c r="DJ31" s="32" t="s">
        <v>163</v>
      </c>
      <c r="DK31" s="32" t="s">
        <v>163</v>
      </c>
      <c r="DL31" s="32" t="s">
        <v>163</v>
      </c>
      <c r="DM31" s="32" t="s">
        <v>163</v>
      </c>
      <c r="DN31" s="22" t="s">
        <v>493</v>
      </c>
      <c r="DO31" s="22" t="s">
        <v>493</v>
      </c>
      <c r="DP31" s="32" t="s">
        <v>163</v>
      </c>
      <c r="DQ31" s="22" t="s">
        <v>493</v>
      </c>
      <c r="DR31" s="22" t="s">
        <v>493</v>
      </c>
      <c r="DS31" s="22" t="s">
        <v>493</v>
      </c>
      <c r="DT31" s="22" t="s">
        <v>493</v>
      </c>
      <c r="DU31" s="22" t="s">
        <v>493</v>
      </c>
      <c r="DV31" s="22" t="s">
        <v>493</v>
      </c>
      <c r="DW31" s="22" t="s">
        <v>493</v>
      </c>
      <c r="DX31" s="22" t="s">
        <v>493</v>
      </c>
      <c r="DY31" s="22" t="s">
        <v>493</v>
      </c>
      <c r="DZ31" s="22" t="s">
        <v>493</v>
      </c>
      <c r="EA31" s="22" t="s">
        <v>493</v>
      </c>
      <c r="EB31" s="32" t="s">
        <v>163</v>
      </c>
      <c r="EC31" s="32" t="s">
        <v>163</v>
      </c>
      <c r="ED31" s="32" t="s">
        <v>163</v>
      </c>
      <c r="EE31" s="22" t="s">
        <v>494</v>
      </c>
      <c r="EF31" s="22" t="s">
        <v>494</v>
      </c>
      <c r="EG31" s="22" t="s">
        <v>494</v>
      </c>
      <c r="EH31" s="32" t="s">
        <v>163</v>
      </c>
      <c r="EI31" s="32" t="s">
        <v>163</v>
      </c>
      <c r="EJ31" s="22" t="s">
        <v>494</v>
      </c>
      <c r="EK31" s="22" t="s">
        <v>494</v>
      </c>
      <c r="EL31" s="22" t="s">
        <v>494</v>
      </c>
      <c r="EM31" s="22" t="s">
        <v>494</v>
      </c>
      <c r="EN31" s="22" t="s">
        <v>494</v>
      </c>
      <c r="EO31" s="22" t="s">
        <v>494</v>
      </c>
      <c r="EP31" s="32" t="s">
        <v>163</v>
      </c>
      <c r="EQ31" s="32" t="s">
        <v>163</v>
      </c>
      <c r="ER31" s="32" t="s">
        <v>163</v>
      </c>
      <c r="ES31" s="32" t="s">
        <v>163</v>
      </c>
      <c r="ET31" s="22" t="s">
        <v>493</v>
      </c>
      <c r="EU31" s="32" t="s">
        <v>163</v>
      </c>
      <c r="EV31" s="22" t="s">
        <v>494</v>
      </c>
      <c r="EW31" s="22" t="s">
        <v>494</v>
      </c>
      <c r="EX31" s="22" t="s">
        <v>494</v>
      </c>
      <c r="EY31" s="22" t="s">
        <v>494</v>
      </c>
      <c r="EZ31" s="22" t="s">
        <v>494</v>
      </c>
      <c r="FA31" s="22" t="s">
        <v>494</v>
      </c>
      <c r="FB31" s="22" t="s">
        <v>494</v>
      </c>
      <c r="FC31" s="22" t="s">
        <v>494</v>
      </c>
      <c r="FD31" s="32" t="s">
        <v>163</v>
      </c>
      <c r="FE31" s="32" t="s">
        <v>163</v>
      </c>
      <c r="FF31" s="32" t="s">
        <v>163</v>
      </c>
      <c r="FG31" s="22" t="s">
        <v>495</v>
      </c>
      <c r="FH31" s="22" t="s">
        <v>495</v>
      </c>
      <c r="FI31" s="22" t="s">
        <v>495</v>
      </c>
      <c r="FJ31" s="22" t="s">
        <v>495</v>
      </c>
      <c r="FK31" s="32" t="s">
        <v>163</v>
      </c>
      <c r="FL31" s="32" t="s">
        <v>163</v>
      </c>
      <c r="FM31" s="32" t="s">
        <v>163</v>
      </c>
      <c r="FN31" s="22" t="s">
        <v>495</v>
      </c>
      <c r="FO31" s="22" t="s">
        <v>495</v>
      </c>
      <c r="FP31" s="22" t="s">
        <v>495</v>
      </c>
      <c r="FQ31" s="22" t="s">
        <v>495</v>
      </c>
      <c r="FR31" s="22" t="s">
        <v>495</v>
      </c>
      <c r="FS31" s="22" t="s">
        <v>495</v>
      </c>
      <c r="FT31" s="22" t="s">
        <v>495</v>
      </c>
      <c r="FU31" s="22" t="s">
        <v>495</v>
      </c>
      <c r="FV31" s="22" t="s">
        <v>495</v>
      </c>
      <c r="FW31" s="22" t="s">
        <v>495</v>
      </c>
      <c r="FX31" s="32" t="s">
        <v>163</v>
      </c>
      <c r="FY31" s="32" t="s">
        <v>163</v>
      </c>
      <c r="FZ31" s="22" t="s">
        <v>495</v>
      </c>
      <c r="GA31" s="22" t="s">
        <v>495</v>
      </c>
      <c r="GB31" s="22" t="s">
        <v>495</v>
      </c>
      <c r="GC31" s="32" t="s">
        <v>163</v>
      </c>
      <c r="GD31" s="32" t="s">
        <v>163</v>
      </c>
      <c r="GE31" s="22" t="s">
        <v>495</v>
      </c>
      <c r="GF31" s="22" t="s">
        <v>495</v>
      </c>
      <c r="GG31" s="22" t="s">
        <v>495</v>
      </c>
      <c r="GH31" s="22" t="s">
        <v>495</v>
      </c>
      <c r="GI31" s="32" t="s">
        <v>163</v>
      </c>
      <c r="GJ31" s="32" t="s">
        <v>163</v>
      </c>
      <c r="GK31" s="32" t="s">
        <v>163</v>
      </c>
      <c r="GL31" s="22" t="s">
        <v>495</v>
      </c>
      <c r="GM31" s="22" t="s">
        <v>495</v>
      </c>
      <c r="GN31" s="22" t="s">
        <v>495</v>
      </c>
      <c r="GO31" s="22" t="s">
        <v>495</v>
      </c>
      <c r="GP31" s="22" t="s">
        <v>495</v>
      </c>
      <c r="GQ31" s="22" t="s">
        <v>495</v>
      </c>
      <c r="GR31" s="22" t="s">
        <v>495</v>
      </c>
      <c r="GS31" s="22" t="s">
        <v>495</v>
      </c>
      <c r="GT31" s="22" t="s">
        <v>495</v>
      </c>
      <c r="GU31" s="22" t="s">
        <v>495</v>
      </c>
      <c r="GV31" s="22" t="s">
        <v>495</v>
      </c>
      <c r="GW31" s="22" t="s">
        <v>495</v>
      </c>
      <c r="GX31" s="32" t="s">
        <v>163</v>
      </c>
      <c r="GY31" s="32" t="s">
        <v>163</v>
      </c>
      <c r="GZ31" s="22" t="s">
        <v>495</v>
      </c>
      <c r="HA31" s="22" t="s">
        <v>495</v>
      </c>
      <c r="HB31" s="39" t="s">
        <v>163</v>
      </c>
      <c r="HC31" s="22" t="s">
        <v>495</v>
      </c>
      <c r="HD31" s="22" t="s">
        <v>495</v>
      </c>
      <c r="HE31" s="22" t="s">
        <v>495</v>
      </c>
      <c r="HF31" s="22" t="s">
        <v>495</v>
      </c>
      <c r="HG31" s="22" t="s">
        <v>495</v>
      </c>
      <c r="HH31" s="22" t="s">
        <v>495</v>
      </c>
      <c r="HI31" s="32" t="s">
        <v>163</v>
      </c>
      <c r="HJ31" s="32" t="s">
        <v>163</v>
      </c>
      <c r="HK31" s="39" t="s">
        <v>163</v>
      </c>
      <c r="HL31" s="22" t="s">
        <v>495</v>
      </c>
      <c r="HM31" s="22" t="s">
        <v>495</v>
      </c>
      <c r="HN31" s="22" t="s">
        <v>495</v>
      </c>
      <c r="HO31" s="22" t="s">
        <v>495</v>
      </c>
      <c r="HP31" s="22" t="s">
        <v>495</v>
      </c>
      <c r="HQ31" s="22" t="s">
        <v>495</v>
      </c>
      <c r="HR31" s="22" t="s">
        <v>495</v>
      </c>
      <c r="HS31" s="22" t="s">
        <v>495</v>
      </c>
      <c r="HT31" s="39" t="s">
        <v>163</v>
      </c>
      <c r="HU31" s="39" t="s">
        <v>163</v>
      </c>
      <c r="HV31" s="22" t="s">
        <v>495</v>
      </c>
      <c r="HW31" s="22" t="s">
        <v>495</v>
      </c>
      <c r="HX31" s="32" t="s">
        <v>163</v>
      </c>
      <c r="HY31" s="32" t="s">
        <v>163</v>
      </c>
      <c r="HZ31" s="22" t="s">
        <v>495</v>
      </c>
      <c r="IA31" s="22" t="s">
        <v>495</v>
      </c>
      <c r="IB31" s="22" t="s">
        <v>495</v>
      </c>
      <c r="IC31" s="22" t="s">
        <v>495</v>
      </c>
      <c r="ID31" s="39" t="s">
        <v>163</v>
      </c>
      <c r="IE31" s="39" t="s">
        <v>163</v>
      </c>
      <c r="IF31" s="22" t="s">
        <v>495</v>
      </c>
      <c r="IG31" s="22" t="s">
        <v>495</v>
      </c>
      <c r="IH31" s="22" t="s">
        <v>495</v>
      </c>
      <c r="II31" s="22" t="s">
        <v>495</v>
      </c>
      <c r="IJ31" s="39" t="s">
        <v>163</v>
      </c>
      <c r="IK31" s="39" t="s">
        <v>163</v>
      </c>
      <c r="IL31" s="39" t="s">
        <v>163</v>
      </c>
      <c r="IM31" s="22" t="s">
        <v>495</v>
      </c>
      <c r="IN31" s="22" t="s">
        <v>495</v>
      </c>
      <c r="IO31" s="39"/>
      <c r="IP31" s="39" t="s">
        <v>163</v>
      </c>
      <c r="IQ31" s="39" t="s">
        <v>163</v>
      </c>
      <c r="IR31" s="39" t="s">
        <v>163</v>
      </c>
      <c r="IS31" s="39" t="s">
        <v>163</v>
      </c>
      <c r="IT31" s="39" t="s">
        <v>163</v>
      </c>
      <c r="IU31" s="39" t="s">
        <v>163</v>
      </c>
      <c r="IV31" s="39" t="s">
        <v>163</v>
      </c>
      <c r="IW31" s="39" t="s">
        <v>163</v>
      </c>
      <c r="IX31" s="39" t="s">
        <v>163</v>
      </c>
      <c r="IY31" s="39" t="s">
        <v>163</v>
      </c>
      <c r="IZ31" s="39" t="s">
        <v>163</v>
      </c>
      <c r="JA31" s="22" t="s">
        <v>495</v>
      </c>
      <c r="JB31" s="22" t="s">
        <v>495</v>
      </c>
      <c r="JC31" s="39"/>
      <c r="JD31" t="s">
        <v>163</v>
      </c>
      <c r="JI31" s="325" t="s">
        <v>496</v>
      </c>
      <c r="JJ31" s="325" t="s">
        <v>497</v>
      </c>
    </row>
    <row r="32" spans="1:270" x14ac:dyDescent="0.25">
      <c r="A32" s="17" t="s">
        <v>498</v>
      </c>
      <c r="B32" t="s">
        <v>163</v>
      </c>
      <c r="C32" s="339" t="s">
        <v>451</v>
      </c>
      <c r="D32" s="59" t="s">
        <v>456</v>
      </c>
      <c r="E32" s="59">
        <v>44537</v>
      </c>
      <c r="F32" s="59">
        <v>44153</v>
      </c>
      <c r="G32" s="59">
        <v>43747</v>
      </c>
      <c r="H32" s="59">
        <v>43413</v>
      </c>
      <c r="I32" s="59">
        <v>43089</v>
      </c>
      <c r="J32" s="59" t="s">
        <v>457</v>
      </c>
      <c r="K32" s="59">
        <v>42342</v>
      </c>
      <c r="L32" s="59">
        <v>41957</v>
      </c>
      <c r="M32" s="45" t="s">
        <v>163</v>
      </c>
      <c r="O32" s="478"/>
      <c r="P32" s="23" t="s">
        <v>486</v>
      </c>
      <c r="Q32" s="22" t="s">
        <v>486</v>
      </c>
      <c r="R32" s="22" t="s">
        <v>486</v>
      </c>
      <c r="S32" s="32" t="s">
        <v>163</v>
      </c>
      <c r="T32" s="32" t="s">
        <v>163</v>
      </c>
      <c r="U32" s="32" t="s">
        <v>163</v>
      </c>
      <c r="V32" s="32" t="s">
        <v>163</v>
      </c>
      <c r="W32" s="32" t="s">
        <v>163</v>
      </c>
      <c r="X32" s="22" t="s">
        <v>485</v>
      </c>
      <c r="Y32" s="32" t="s">
        <v>163</v>
      </c>
      <c r="Z32" s="32" t="s">
        <v>163</v>
      </c>
      <c r="AA32" s="22" t="s">
        <v>486</v>
      </c>
      <c r="AB32" s="22" t="s">
        <v>486</v>
      </c>
      <c r="AC32" s="32" t="s">
        <v>163</v>
      </c>
      <c r="AD32" s="32" t="s">
        <v>163</v>
      </c>
      <c r="AE32" s="22" t="s">
        <v>486</v>
      </c>
      <c r="AF32" s="32" t="s">
        <v>163</v>
      </c>
      <c r="AG32" s="22" t="s">
        <v>486</v>
      </c>
      <c r="AH32" s="32" t="s">
        <v>163</v>
      </c>
      <c r="AI32" s="32" t="s">
        <v>163</v>
      </c>
      <c r="AJ32" s="22" t="s">
        <v>486</v>
      </c>
      <c r="AK32" s="22" t="s">
        <v>486</v>
      </c>
      <c r="AL32" s="22" t="s">
        <v>486</v>
      </c>
      <c r="AM32" s="22" t="s">
        <v>486</v>
      </c>
      <c r="AN32" s="32" t="s">
        <v>163</v>
      </c>
      <c r="AO32" s="22" t="s">
        <v>486</v>
      </c>
      <c r="AP32" s="22" t="s">
        <v>486</v>
      </c>
      <c r="AQ32" s="32" t="s">
        <v>163</v>
      </c>
      <c r="AR32" s="22" t="s">
        <v>486</v>
      </c>
      <c r="AS32" s="22" t="s">
        <v>486</v>
      </c>
      <c r="AT32" s="22" t="s">
        <v>486</v>
      </c>
      <c r="AU32" s="22" t="s">
        <v>486</v>
      </c>
      <c r="AV32" s="32" t="s">
        <v>163</v>
      </c>
      <c r="AW32" s="22" t="s">
        <v>486</v>
      </c>
      <c r="AX32" s="22" t="s">
        <v>486</v>
      </c>
      <c r="AY32" s="22" t="s">
        <v>486</v>
      </c>
      <c r="AZ32" s="22" t="s">
        <v>486</v>
      </c>
      <c r="BA32" s="32" t="s">
        <v>163</v>
      </c>
      <c r="BB32" s="32" t="s">
        <v>163</v>
      </c>
      <c r="BC32" s="32" t="s">
        <v>163</v>
      </c>
      <c r="BD32" s="32" t="s">
        <v>163</v>
      </c>
      <c r="BE32" s="22" t="s">
        <v>486</v>
      </c>
      <c r="BF32" s="22" t="s">
        <v>486</v>
      </c>
      <c r="BG32" s="22" t="s">
        <v>486</v>
      </c>
      <c r="BH32" s="22" t="s">
        <v>486</v>
      </c>
      <c r="BI32" s="22" t="s">
        <v>486</v>
      </c>
      <c r="BJ32" s="22" t="s">
        <v>486</v>
      </c>
      <c r="BK32" s="32" t="s">
        <v>163</v>
      </c>
      <c r="BL32" s="32" t="s">
        <v>163</v>
      </c>
      <c r="BM32" s="22" t="s">
        <v>486</v>
      </c>
      <c r="BN32" s="22" t="s">
        <v>486</v>
      </c>
      <c r="BO32" s="32" t="s">
        <v>163</v>
      </c>
      <c r="BP32" s="32" t="s">
        <v>163</v>
      </c>
      <c r="BQ32" s="32" t="s">
        <v>163</v>
      </c>
      <c r="BR32" s="32" t="s">
        <v>163</v>
      </c>
      <c r="BS32" s="32" t="s">
        <v>163</v>
      </c>
      <c r="BT32" s="32" t="s">
        <v>163</v>
      </c>
      <c r="BU32" s="32" t="s">
        <v>163</v>
      </c>
      <c r="BV32" s="22" t="s">
        <v>486</v>
      </c>
      <c r="BW32" s="22" t="s">
        <v>486</v>
      </c>
      <c r="BX32" s="22" t="s">
        <v>486</v>
      </c>
      <c r="BY32" s="32" t="s">
        <v>163</v>
      </c>
      <c r="BZ32" s="22" t="s">
        <v>486</v>
      </c>
      <c r="CA32" s="22" t="s">
        <v>486</v>
      </c>
      <c r="CB32" s="22" t="s">
        <v>486</v>
      </c>
      <c r="CC32" s="22" t="s">
        <v>486</v>
      </c>
      <c r="CD32" s="22" t="s">
        <v>486</v>
      </c>
      <c r="CE32" s="32" t="s">
        <v>163</v>
      </c>
      <c r="CF32" s="32" t="s">
        <v>163</v>
      </c>
      <c r="CG32" s="22" t="s">
        <v>486</v>
      </c>
      <c r="CH32" s="22" t="s">
        <v>486</v>
      </c>
      <c r="CI32" s="32" t="s">
        <v>163</v>
      </c>
      <c r="CJ32" s="22" t="s">
        <v>486</v>
      </c>
      <c r="CK32" s="22" t="s">
        <v>486</v>
      </c>
      <c r="CL32" s="22" t="s">
        <v>486</v>
      </c>
      <c r="CM32" s="22" t="s">
        <v>486</v>
      </c>
      <c r="CN32" s="32" t="s">
        <v>163</v>
      </c>
      <c r="CO32" s="32" t="s">
        <v>163</v>
      </c>
      <c r="CP32" s="32" t="s">
        <v>163</v>
      </c>
      <c r="CQ32" s="22" t="s">
        <v>486</v>
      </c>
      <c r="CR32" s="22" t="s">
        <v>486</v>
      </c>
      <c r="CS32" s="22" t="s">
        <v>486</v>
      </c>
      <c r="CT32" s="22" t="s">
        <v>486</v>
      </c>
      <c r="CU32" s="32" t="s">
        <v>163</v>
      </c>
      <c r="CV32" s="32" t="s">
        <v>163</v>
      </c>
      <c r="CW32" s="22" t="s">
        <v>486</v>
      </c>
      <c r="CX32" s="22" t="s">
        <v>486</v>
      </c>
      <c r="CY32" s="22" t="s">
        <v>486</v>
      </c>
      <c r="CZ32" s="22" t="s">
        <v>486</v>
      </c>
      <c r="DA32" s="22" t="s">
        <v>486</v>
      </c>
      <c r="DB32" s="22" t="s">
        <v>486</v>
      </c>
      <c r="DC32" s="32" t="s">
        <v>163</v>
      </c>
      <c r="DD32" s="32" t="s">
        <v>163</v>
      </c>
      <c r="DE32" s="22" t="s">
        <v>486</v>
      </c>
      <c r="DF32" s="22" t="s">
        <v>486</v>
      </c>
      <c r="DG32" s="22" t="s">
        <v>486</v>
      </c>
      <c r="DH32" s="22" t="s">
        <v>486</v>
      </c>
      <c r="DI32" s="32" t="s">
        <v>163</v>
      </c>
      <c r="DJ32" s="32" t="s">
        <v>163</v>
      </c>
      <c r="DK32" s="32" t="s">
        <v>163</v>
      </c>
      <c r="DL32" s="32" t="s">
        <v>163</v>
      </c>
      <c r="DM32" s="32" t="s">
        <v>163</v>
      </c>
      <c r="DN32" s="22" t="s">
        <v>486</v>
      </c>
      <c r="DO32" s="22" t="s">
        <v>486</v>
      </c>
      <c r="DP32" s="32" t="s">
        <v>163</v>
      </c>
      <c r="DQ32" s="22" t="s">
        <v>486</v>
      </c>
      <c r="DR32" s="22" t="s">
        <v>486</v>
      </c>
      <c r="DS32" s="22" t="s">
        <v>486</v>
      </c>
      <c r="DT32" s="22" t="s">
        <v>486</v>
      </c>
      <c r="DU32" s="22" t="s">
        <v>486</v>
      </c>
      <c r="DV32" s="22" t="s">
        <v>486</v>
      </c>
      <c r="DW32" s="22" t="s">
        <v>486</v>
      </c>
      <c r="DX32" s="22" t="s">
        <v>486</v>
      </c>
      <c r="DY32" s="22" t="s">
        <v>486</v>
      </c>
      <c r="DZ32" s="22" t="s">
        <v>486</v>
      </c>
      <c r="EA32" s="22" t="s">
        <v>486</v>
      </c>
      <c r="EB32" s="32" t="s">
        <v>163</v>
      </c>
      <c r="EC32" s="32" t="s">
        <v>163</v>
      </c>
      <c r="ED32" s="32" t="s">
        <v>163</v>
      </c>
      <c r="EE32" s="22" t="s">
        <v>486</v>
      </c>
      <c r="EF32" s="22" t="s">
        <v>486</v>
      </c>
      <c r="EG32" s="32" t="s">
        <v>163</v>
      </c>
      <c r="EH32" s="32" t="s">
        <v>163</v>
      </c>
      <c r="EI32" s="32" t="s">
        <v>163</v>
      </c>
      <c r="EJ32" s="22" t="s">
        <v>486</v>
      </c>
      <c r="EK32" s="22" t="s">
        <v>486</v>
      </c>
      <c r="EL32" s="22" t="s">
        <v>486</v>
      </c>
      <c r="EM32" s="22" t="s">
        <v>486</v>
      </c>
      <c r="EN32" s="22" t="s">
        <v>486</v>
      </c>
      <c r="EO32" s="22" t="s">
        <v>486</v>
      </c>
      <c r="EP32" s="32" t="s">
        <v>163</v>
      </c>
      <c r="EQ32" s="32" t="s">
        <v>163</v>
      </c>
      <c r="ER32" s="32" t="s">
        <v>163</v>
      </c>
      <c r="ES32" s="32" t="s">
        <v>163</v>
      </c>
      <c r="ET32" s="22" t="s">
        <v>486</v>
      </c>
      <c r="EU32" s="32" t="s">
        <v>163</v>
      </c>
      <c r="EV32" s="22" t="s">
        <v>486</v>
      </c>
      <c r="EW32" s="22" t="s">
        <v>486</v>
      </c>
      <c r="EX32" s="22" t="s">
        <v>486</v>
      </c>
      <c r="EY32" s="22" t="s">
        <v>486</v>
      </c>
      <c r="EZ32" s="22" t="s">
        <v>486</v>
      </c>
      <c r="FA32" s="22" t="s">
        <v>486</v>
      </c>
      <c r="FB32" s="22" t="s">
        <v>486</v>
      </c>
      <c r="FC32" s="22" t="s">
        <v>486</v>
      </c>
      <c r="FD32" s="32" t="s">
        <v>163</v>
      </c>
      <c r="FE32" s="32" t="s">
        <v>163</v>
      </c>
      <c r="FF32" s="32" t="s">
        <v>163</v>
      </c>
      <c r="FG32" s="22" t="s">
        <v>486</v>
      </c>
      <c r="FH32" s="22" t="s">
        <v>486</v>
      </c>
      <c r="FI32" s="22" t="s">
        <v>486</v>
      </c>
      <c r="FJ32" s="22" t="s">
        <v>486</v>
      </c>
      <c r="FK32" s="32" t="s">
        <v>163</v>
      </c>
      <c r="FL32" s="32" t="s">
        <v>163</v>
      </c>
      <c r="FM32" s="32" t="s">
        <v>163</v>
      </c>
      <c r="FN32" s="22" t="s">
        <v>486</v>
      </c>
      <c r="FO32" s="22" t="s">
        <v>486</v>
      </c>
      <c r="FP32" s="22" t="s">
        <v>486</v>
      </c>
      <c r="FQ32" s="22" t="s">
        <v>486</v>
      </c>
      <c r="FR32" s="22" t="s">
        <v>486</v>
      </c>
      <c r="FS32" s="22" t="s">
        <v>486</v>
      </c>
      <c r="FT32" s="22" t="s">
        <v>486</v>
      </c>
      <c r="FU32" s="22" t="s">
        <v>486</v>
      </c>
      <c r="FV32" s="22" t="s">
        <v>486</v>
      </c>
      <c r="FW32" s="22" t="s">
        <v>486</v>
      </c>
      <c r="FX32" s="32" t="s">
        <v>163</v>
      </c>
      <c r="FY32" s="32" t="s">
        <v>163</v>
      </c>
      <c r="FZ32" s="22" t="s">
        <v>486</v>
      </c>
      <c r="GA32" s="22" t="s">
        <v>486</v>
      </c>
      <c r="GB32" s="22" t="s">
        <v>486</v>
      </c>
      <c r="GC32" s="32" t="s">
        <v>163</v>
      </c>
      <c r="GD32" s="32" t="s">
        <v>163</v>
      </c>
      <c r="GE32" s="22" t="s">
        <v>486</v>
      </c>
      <c r="GF32" s="22" t="s">
        <v>486</v>
      </c>
      <c r="GG32" s="22" t="s">
        <v>486</v>
      </c>
      <c r="GH32" s="22" t="s">
        <v>486</v>
      </c>
      <c r="GI32" s="32" t="s">
        <v>163</v>
      </c>
      <c r="GJ32" s="32" t="s">
        <v>163</v>
      </c>
      <c r="GK32" s="32" t="s">
        <v>163</v>
      </c>
      <c r="GL32" s="22" t="s">
        <v>486</v>
      </c>
      <c r="GM32" s="22" t="s">
        <v>486</v>
      </c>
      <c r="GN32" s="22" t="s">
        <v>486</v>
      </c>
      <c r="GO32" s="22" t="s">
        <v>486</v>
      </c>
      <c r="GP32" s="22" t="s">
        <v>486</v>
      </c>
      <c r="GQ32" s="22" t="s">
        <v>486</v>
      </c>
      <c r="GR32" s="22" t="s">
        <v>486</v>
      </c>
      <c r="GS32" s="22" t="s">
        <v>486</v>
      </c>
      <c r="GT32" s="22" t="s">
        <v>486</v>
      </c>
      <c r="GU32" s="22" t="s">
        <v>486</v>
      </c>
      <c r="GV32" s="22" t="s">
        <v>486</v>
      </c>
      <c r="GW32" s="22" t="s">
        <v>486</v>
      </c>
      <c r="GX32" s="32" t="s">
        <v>163</v>
      </c>
      <c r="GY32" s="32" t="s">
        <v>163</v>
      </c>
      <c r="GZ32" s="22" t="s">
        <v>486</v>
      </c>
      <c r="HA32" s="22" t="s">
        <v>486</v>
      </c>
      <c r="HB32" s="39" t="s">
        <v>163</v>
      </c>
      <c r="HC32" s="22" t="s">
        <v>486</v>
      </c>
      <c r="HD32" s="22" t="s">
        <v>486</v>
      </c>
      <c r="HE32" s="22" t="s">
        <v>485</v>
      </c>
      <c r="HF32" s="22" t="s">
        <v>485</v>
      </c>
      <c r="HG32" s="22" t="s">
        <v>486</v>
      </c>
      <c r="HH32" s="22" t="s">
        <v>486</v>
      </c>
      <c r="HI32" s="32" t="s">
        <v>163</v>
      </c>
      <c r="HJ32" s="32" t="s">
        <v>163</v>
      </c>
      <c r="HK32" s="39" t="s">
        <v>163</v>
      </c>
      <c r="HL32" s="22" t="s">
        <v>486</v>
      </c>
      <c r="HM32" s="22" t="s">
        <v>486</v>
      </c>
      <c r="HN32" s="39" t="s">
        <v>163</v>
      </c>
      <c r="HO32" s="39" t="s">
        <v>163</v>
      </c>
      <c r="HP32" s="22" t="s">
        <v>486</v>
      </c>
      <c r="HQ32" s="22" t="s">
        <v>486</v>
      </c>
      <c r="HR32" s="22" t="s">
        <v>486</v>
      </c>
      <c r="HS32" s="22" t="s">
        <v>486</v>
      </c>
      <c r="HT32" s="39" t="s">
        <v>163</v>
      </c>
      <c r="HU32" s="39" t="s">
        <v>163</v>
      </c>
      <c r="HV32" s="22" t="s">
        <v>486</v>
      </c>
      <c r="HW32" s="22" t="s">
        <v>486</v>
      </c>
      <c r="HX32" s="32" t="s">
        <v>163</v>
      </c>
      <c r="HY32" s="32" t="s">
        <v>163</v>
      </c>
      <c r="HZ32" s="22" t="s">
        <v>486</v>
      </c>
      <c r="IA32" s="22" t="s">
        <v>486</v>
      </c>
      <c r="IB32" s="22" t="s">
        <v>486</v>
      </c>
      <c r="IC32" s="22" t="s">
        <v>486</v>
      </c>
      <c r="ID32" s="39" t="s">
        <v>163</v>
      </c>
      <c r="IE32" s="39" t="s">
        <v>163</v>
      </c>
      <c r="IF32" s="32" t="s">
        <v>163</v>
      </c>
      <c r="IG32" s="32" t="s">
        <v>163</v>
      </c>
      <c r="IH32" s="22" t="s">
        <v>486</v>
      </c>
      <c r="II32" s="22" t="s">
        <v>486</v>
      </c>
      <c r="IJ32" s="39" t="s">
        <v>163</v>
      </c>
      <c r="IK32" s="39" t="s">
        <v>163</v>
      </c>
      <c r="IL32" s="39" t="s">
        <v>163</v>
      </c>
      <c r="IM32" s="22" t="s">
        <v>486</v>
      </c>
      <c r="IN32" s="22" t="s">
        <v>486</v>
      </c>
      <c r="IO32" s="39"/>
      <c r="IP32" s="39" t="s">
        <v>163</v>
      </c>
      <c r="IQ32" s="39" t="s">
        <v>163</v>
      </c>
      <c r="IR32" s="39" t="s">
        <v>163</v>
      </c>
      <c r="IS32" s="39" t="s">
        <v>163</v>
      </c>
      <c r="IT32" s="39" t="s">
        <v>163</v>
      </c>
      <c r="IU32" s="39" t="s">
        <v>163</v>
      </c>
      <c r="IV32" s="39" t="s">
        <v>163</v>
      </c>
      <c r="IW32" s="39" t="s">
        <v>163</v>
      </c>
      <c r="IX32" s="39" t="s">
        <v>163</v>
      </c>
      <c r="IY32" s="39" t="s">
        <v>163</v>
      </c>
      <c r="IZ32" s="39" t="s">
        <v>163</v>
      </c>
      <c r="JA32" s="22" t="s">
        <v>486</v>
      </c>
      <c r="JB32" s="22" t="s">
        <v>486</v>
      </c>
      <c r="JC32" s="39"/>
      <c r="JD32" t="s">
        <v>163</v>
      </c>
      <c r="JH32" t="s">
        <v>470</v>
      </c>
      <c r="JI32" s="324">
        <v>324120</v>
      </c>
      <c r="JJ32" s="324">
        <v>341400</v>
      </c>
    </row>
    <row r="33" spans="1:270" x14ac:dyDescent="0.25">
      <c r="A33" s="17" t="s">
        <v>499</v>
      </c>
      <c r="B33" t="s">
        <v>163</v>
      </c>
      <c r="C33" s="339" t="s">
        <v>451</v>
      </c>
      <c r="D33" s="59">
        <v>44924</v>
      </c>
      <c r="E33" s="59">
        <v>44488</v>
      </c>
      <c r="F33" s="59">
        <v>44154</v>
      </c>
      <c r="G33" s="59">
        <v>43760</v>
      </c>
      <c r="H33" s="59">
        <v>43417</v>
      </c>
      <c r="I33" s="59">
        <v>43087</v>
      </c>
      <c r="J33" s="59">
        <v>42741</v>
      </c>
      <c r="K33" s="59">
        <v>42318</v>
      </c>
      <c r="L33" s="59">
        <v>42026</v>
      </c>
      <c r="M33" s="45" t="s">
        <v>163</v>
      </c>
      <c r="O33" s="478"/>
      <c r="P33" s="23" t="s">
        <v>485</v>
      </c>
      <c r="Q33" s="22" t="s">
        <v>485</v>
      </c>
      <c r="R33" s="22" t="s">
        <v>485</v>
      </c>
      <c r="S33" s="32" t="s">
        <v>163</v>
      </c>
      <c r="T33" s="32" t="s">
        <v>163</v>
      </c>
      <c r="U33" s="32" t="s">
        <v>163</v>
      </c>
      <c r="V33" s="32" t="s">
        <v>163</v>
      </c>
      <c r="W33" s="32" t="s">
        <v>163</v>
      </c>
      <c r="X33" s="22" t="s">
        <v>500</v>
      </c>
      <c r="Y33" s="32" t="s">
        <v>163</v>
      </c>
      <c r="Z33" s="32" t="s">
        <v>163</v>
      </c>
      <c r="AA33" s="22" t="s">
        <v>485</v>
      </c>
      <c r="AB33" s="22" t="s">
        <v>485</v>
      </c>
      <c r="AC33" s="32" t="s">
        <v>163</v>
      </c>
      <c r="AD33" s="32" t="s">
        <v>163</v>
      </c>
      <c r="AE33" s="22" t="s">
        <v>485</v>
      </c>
      <c r="AF33" s="32" t="s">
        <v>163</v>
      </c>
      <c r="AG33" s="22" t="s">
        <v>485</v>
      </c>
      <c r="AH33" s="32" t="s">
        <v>163</v>
      </c>
      <c r="AI33" s="32" t="s">
        <v>163</v>
      </c>
      <c r="AJ33" s="22" t="s">
        <v>485</v>
      </c>
      <c r="AK33" s="22" t="s">
        <v>485</v>
      </c>
      <c r="AL33" s="22" t="s">
        <v>485</v>
      </c>
      <c r="AM33" s="22" t="s">
        <v>485</v>
      </c>
      <c r="AN33" s="32" t="s">
        <v>163</v>
      </c>
      <c r="AO33" s="22" t="s">
        <v>485</v>
      </c>
      <c r="AP33" s="22" t="s">
        <v>485</v>
      </c>
      <c r="AQ33" s="32" t="s">
        <v>163</v>
      </c>
      <c r="AR33" s="22" t="s">
        <v>485</v>
      </c>
      <c r="AS33" s="22" t="s">
        <v>485</v>
      </c>
      <c r="AT33" s="22" t="s">
        <v>485</v>
      </c>
      <c r="AU33" s="22" t="s">
        <v>485</v>
      </c>
      <c r="AV33" s="32" t="s">
        <v>163</v>
      </c>
      <c r="AW33" s="22" t="s">
        <v>485</v>
      </c>
      <c r="AX33" s="22" t="s">
        <v>485</v>
      </c>
      <c r="AY33" s="22" t="s">
        <v>485</v>
      </c>
      <c r="AZ33" s="22" t="s">
        <v>485</v>
      </c>
      <c r="BA33" s="32" t="s">
        <v>163</v>
      </c>
      <c r="BB33" s="32" t="s">
        <v>163</v>
      </c>
      <c r="BC33" s="32" t="s">
        <v>163</v>
      </c>
      <c r="BD33" s="32" t="s">
        <v>163</v>
      </c>
      <c r="BE33" s="22" t="s">
        <v>485</v>
      </c>
      <c r="BF33" s="22" t="s">
        <v>485</v>
      </c>
      <c r="BG33" s="22" t="s">
        <v>485</v>
      </c>
      <c r="BH33" s="22" t="s">
        <v>485</v>
      </c>
      <c r="BI33" s="22" t="s">
        <v>485</v>
      </c>
      <c r="BJ33" s="22" t="s">
        <v>485</v>
      </c>
      <c r="BK33" s="32" t="s">
        <v>163</v>
      </c>
      <c r="BL33" s="32" t="s">
        <v>163</v>
      </c>
      <c r="BM33" s="22" t="s">
        <v>485</v>
      </c>
      <c r="BN33" s="22" t="s">
        <v>485</v>
      </c>
      <c r="BO33" s="32" t="s">
        <v>163</v>
      </c>
      <c r="BP33" s="32" t="s">
        <v>163</v>
      </c>
      <c r="BQ33" s="32" t="s">
        <v>163</v>
      </c>
      <c r="BR33" s="32" t="s">
        <v>163</v>
      </c>
      <c r="BS33" s="32" t="s">
        <v>163</v>
      </c>
      <c r="BT33" s="32" t="s">
        <v>163</v>
      </c>
      <c r="BU33" s="32" t="s">
        <v>163</v>
      </c>
      <c r="BV33" s="22" t="s">
        <v>485</v>
      </c>
      <c r="BW33" s="22" t="s">
        <v>485</v>
      </c>
      <c r="BX33" s="22" t="s">
        <v>485</v>
      </c>
      <c r="BY33" s="32" t="s">
        <v>163</v>
      </c>
      <c r="BZ33" s="22" t="s">
        <v>485</v>
      </c>
      <c r="CA33" s="22" t="s">
        <v>485</v>
      </c>
      <c r="CB33" s="22" t="s">
        <v>485</v>
      </c>
      <c r="CC33" s="22" t="s">
        <v>485</v>
      </c>
      <c r="CD33" s="22" t="s">
        <v>485</v>
      </c>
      <c r="CE33" s="32" t="s">
        <v>163</v>
      </c>
      <c r="CF33" s="32" t="s">
        <v>163</v>
      </c>
      <c r="CG33" s="22" t="s">
        <v>485</v>
      </c>
      <c r="CH33" s="22" t="s">
        <v>485</v>
      </c>
      <c r="CI33" s="32" t="s">
        <v>163</v>
      </c>
      <c r="CJ33" s="22" t="s">
        <v>485</v>
      </c>
      <c r="CK33" s="22" t="s">
        <v>485</v>
      </c>
      <c r="CL33" s="32" t="s">
        <v>163</v>
      </c>
      <c r="CM33" s="32" t="s">
        <v>163</v>
      </c>
      <c r="CN33" s="32" t="s">
        <v>163</v>
      </c>
      <c r="CO33" s="32" t="s">
        <v>163</v>
      </c>
      <c r="CP33" s="32" t="s">
        <v>163</v>
      </c>
      <c r="CQ33" s="22" t="s">
        <v>485</v>
      </c>
      <c r="CR33" s="22" t="s">
        <v>485</v>
      </c>
      <c r="CS33" s="22" t="s">
        <v>485</v>
      </c>
      <c r="CT33" s="22" t="s">
        <v>485</v>
      </c>
      <c r="CU33" s="32" t="s">
        <v>163</v>
      </c>
      <c r="CV33" s="32" t="s">
        <v>163</v>
      </c>
      <c r="CW33" s="22" t="s">
        <v>485</v>
      </c>
      <c r="CX33" s="22" t="s">
        <v>485</v>
      </c>
      <c r="CY33" s="22" t="s">
        <v>485</v>
      </c>
      <c r="CZ33" s="22" t="s">
        <v>485</v>
      </c>
      <c r="DA33" s="22" t="s">
        <v>485</v>
      </c>
      <c r="DB33" s="22" t="s">
        <v>485</v>
      </c>
      <c r="DC33" s="32" t="s">
        <v>163</v>
      </c>
      <c r="DD33" s="32" t="s">
        <v>163</v>
      </c>
      <c r="DE33" s="22" t="s">
        <v>485</v>
      </c>
      <c r="DF33" s="22" t="s">
        <v>485</v>
      </c>
      <c r="DG33" s="22" t="s">
        <v>485</v>
      </c>
      <c r="DH33" s="22" t="s">
        <v>485</v>
      </c>
      <c r="DI33" s="32" t="s">
        <v>163</v>
      </c>
      <c r="DJ33" s="32" t="s">
        <v>163</v>
      </c>
      <c r="DK33" s="32" t="s">
        <v>163</v>
      </c>
      <c r="DL33" s="32" t="s">
        <v>163</v>
      </c>
      <c r="DM33" s="32" t="s">
        <v>163</v>
      </c>
      <c r="DN33" s="22" t="s">
        <v>485</v>
      </c>
      <c r="DO33" s="22" t="s">
        <v>485</v>
      </c>
      <c r="DP33" s="32" t="s">
        <v>163</v>
      </c>
      <c r="DQ33" s="22" t="s">
        <v>485</v>
      </c>
      <c r="DR33" s="22" t="s">
        <v>485</v>
      </c>
      <c r="DS33" s="22" t="s">
        <v>485</v>
      </c>
      <c r="DT33" s="22" t="s">
        <v>485</v>
      </c>
      <c r="DU33" s="22" t="s">
        <v>485</v>
      </c>
      <c r="DV33" s="22" t="s">
        <v>485</v>
      </c>
      <c r="DW33" s="22" t="s">
        <v>485</v>
      </c>
      <c r="DX33" s="22" t="s">
        <v>485</v>
      </c>
      <c r="DY33" s="22" t="s">
        <v>485</v>
      </c>
      <c r="DZ33" s="22" t="s">
        <v>485</v>
      </c>
      <c r="EA33" s="22" t="s">
        <v>485</v>
      </c>
      <c r="EB33" s="32" t="s">
        <v>163</v>
      </c>
      <c r="EC33" s="32" t="s">
        <v>163</v>
      </c>
      <c r="ED33" s="32" t="s">
        <v>163</v>
      </c>
      <c r="EE33" s="32" t="s">
        <v>163</v>
      </c>
      <c r="EF33" s="32" t="s">
        <v>163</v>
      </c>
      <c r="EG33" s="32" t="s">
        <v>163</v>
      </c>
      <c r="EH33" s="32" t="s">
        <v>163</v>
      </c>
      <c r="EI33" s="32" t="s">
        <v>163</v>
      </c>
      <c r="EJ33" s="22" t="s">
        <v>485</v>
      </c>
      <c r="EK33" s="22" t="s">
        <v>485</v>
      </c>
      <c r="EL33" s="22" t="s">
        <v>485</v>
      </c>
      <c r="EM33" s="22" t="s">
        <v>485</v>
      </c>
      <c r="EN33" s="22" t="s">
        <v>485</v>
      </c>
      <c r="EO33" s="22" t="s">
        <v>485</v>
      </c>
      <c r="EP33" s="32" t="s">
        <v>163</v>
      </c>
      <c r="EQ33" s="32" t="s">
        <v>163</v>
      </c>
      <c r="ER33" s="32" t="s">
        <v>163</v>
      </c>
      <c r="ES33" s="32" t="s">
        <v>163</v>
      </c>
      <c r="ET33" s="22" t="s">
        <v>485</v>
      </c>
      <c r="EU33" s="32" t="s">
        <v>163</v>
      </c>
      <c r="EV33" s="22" t="s">
        <v>485</v>
      </c>
      <c r="EW33" s="22" t="s">
        <v>485</v>
      </c>
      <c r="EX33" s="22" t="s">
        <v>485</v>
      </c>
      <c r="EY33" s="22" t="s">
        <v>485</v>
      </c>
      <c r="EZ33" s="22" t="s">
        <v>485</v>
      </c>
      <c r="FA33" s="22" t="s">
        <v>485</v>
      </c>
      <c r="FB33" s="22" t="s">
        <v>485</v>
      </c>
      <c r="FC33" s="22" t="s">
        <v>485</v>
      </c>
      <c r="FD33" s="32" t="s">
        <v>163</v>
      </c>
      <c r="FE33" s="32" t="s">
        <v>163</v>
      </c>
      <c r="FF33" s="32" t="s">
        <v>163</v>
      </c>
      <c r="FG33" s="22" t="s">
        <v>485</v>
      </c>
      <c r="FH33" s="22" t="s">
        <v>485</v>
      </c>
      <c r="FI33" s="22" t="s">
        <v>485</v>
      </c>
      <c r="FJ33" s="22" t="s">
        <v>485</v>
      </c>
      <c r="FK33" s="32" t="s">
        <v>163</v>
      </c>
      <c r="FL33" s="32" t="s">
        <v>163</v>
      </c>
      <c r="FM33" s="32" t="s">
        <v>163</v>
      </c>
      <c r="FN33" s="22" t="s">
        <v>485</v>
      </c>
      <c r="FO33" s="22" t="s">
        <v>485</v>
      </c>
      <c r="FP33" s="22" t="s">
        <v>485</v>
      </c>
      <c r="FQ33" s="22" t="s">
        <v>485</v>
      </c>
      <c r="FR33" s="22" t="s">
        <v>485</v>
      </c>
      <c r="FS33" s="22" t="s">
        <v>485</v>
      </c>
      <c r="FT33" s="22" t="s">
        <v>485</v>
      </c>
      <c r="FU33" s="22" t="s">
        <v>485</v>
      </c>
      <c r="FV33" s="22" t="s">
        <v>485</v>
      </c>
      <c r="FW33" s="22" t="s">
        <v>485</v>
      </c>
      <c r="FX33" s="32" t="s">
        <v>163</v>
      </c>
      <c r="FY33" s="32" t="s">
        <v>163</v>
      </c>
      <c r="FZ33" s="32" t="s">
        <v>163</v>
      </c>
      <c r="GA33" s="32" t="s">
        <v>163</v>
      </c>
      <c r="GB33" s="32" t="s">
        <v>163</v>
      </c>
      <c r="GC33" s="32" t="s">
        <v>163</v>
      </c>
      <c r="GD33" s="32" t="s">
        <v>163</v>
      </c>
      <c r="GE33" s="22" t="s">
        <v>485</v>
      </c>
      <c r="GF33" s="22" t="s">
        <v>485</v>
      </c>
      <c r="GG33" s="22" t="s">
        <v>485</v>
      </c>
      <c r="GH33" s="22" t="s">
        <v>485</v>
      </c>
      <c r="GI33" s="32" t="s">
        <v>163</v>
      </c>
      <c r="GJ33" s="32" t="s">
        <v>163</v>
      </c>
      <c r="GK33" s="32" t="s">
        <v>163</v>
      </c>
      <c r="GL33" s="22" t="s">
        <v>485</v>
      </c>
      <c r="GM33" s="22" t="s">
        <v>485</v>
      </c>
      <c r="GN33" s="22" t="s">
        <v>485</v>
      </c>
      <c r="GO33" s="22" t="s">
        <v>485</v>
      </c>
      <c r="GP33" s="22" t="s">
        <v>485</v>
      </c>
      <c r="GQ33" s="22" t="s">
        <v>485</v>
      </c>
      <c r="GR33" s="22" t="s">
        <v>485</v>
      </c>
      <c r="GS33" s="22" t="s">
        <v>485</v>
      </c>
      <c r="GT33" s="22" t="s">
        <v>485</v>
      </c>
      <c r="GU33" s="22" t="s">
        <v>485</v>
      </c>
      <c r="GV33" s="22" t="s">
        <v>485</v>
      </c>
      <c r="GW33" s="22" t="s">
        <v>485</v>
      </c>
      <c r="GX33" s="32" t="s">
        <v>163</v>
      </c>
      <c r="GY33" s="32" t="s">
        <v>163</v>
      </c>
      <c r="GZ33" s="32" t="s">
        <v>163</v>
      </c>
      <c r="HA33" s="32" t="s">
        <v>163</v>
      </c>
      <c r="HB33" s="39" t="s">
        <v>163</v>
      </c>
      <c r="HC33" s="22" t="s">
        <v>485</v>
      </c>
      <c r="HD33" s="22" t="s">
        <v>485</v>
      </c>
      <c r="HE33" s="22" t="s">
        <v>500</v>
      </c>
      <c r="HF33" s="22" t="s">
        <v>500</v>
      </c>
      <c r="HG33" s="22" t="s">
        <v>485</v>
      </c>
      <c r="HH33" s="22" t="s">
        <v>485</v>
      </c>
      <c r="HI33" s="32" t="s">
        <v>163</v>
      </c>
      <c r="HJ33" s="32" t="s">
        <v>163</v>
      </c>
      <c r="HK33" s="39" t="s">
        <v>163</v>
      </c>
      <c r="HL33" s="22" t="s">
        <v>485</v>
      </c>
      <c r="HM33" s="22" t="s">
        <v>485</v>
      </c>
      <c r="HN33" s="39" t="s">
        <v>163</v>
      </c>
      <c r="HO33" s="39" t="s">
        <v>163</v>
      </c>
      <c r="HP33" s="22" t="s">
        <v>485</v>
      </c>
      <c r="HQ33" s="22" t="s">
        <v>485</v>
      </c>
      <c r="HR33" s="22" t="s">
        <v>485</v>
      </c>
      <c r="HS33" s="22" t="s">
        <v>485</v>
      </c>
      <c r="HT33" s="39" t="s">
        <v>163</v>
      </c>
      <c r="HU33" s="39" t="s">
        <v>163</v>
      </c>
      <c r="HV33" s="22" t="s">
        <v>485</v>
      </c>
      <c r="HW33" s="22" t="s">
        <v>485</v>
      </c>
      <c r="HX33" s="32" t="s">
        <v>163</v>
      </c>
      <c r="HY33" s="32" t="s">
        <v>163</v>
      </c>
      <c r="HZ33" s="32" t="s">
        <v>163</v>
      </c>
      <c r="IA33" s="32" t="s">
        <v>163</v>
      </c>
      <c r="IB33" s="32" t="s">
        <v>163</v>
      </c>
      <c r="IC33" s="22" t="s">
        <v>485</v>
      </c>
      <c r="ID33" s="39" t="s">
        <v>163</v>
      </c>
      <c r="IE33" s="39" t="s">
        <v>163</v>
      </c>
      <c r="IF33" s="32" t="s">
        <v>163</v>
      </c>
      <c r="IG33" s="32" t="s">
        <v>163</v>
      </c>
      <c r="IH33" s="39" t="s">
        <v>163</v>
      </c>
      <c r="II33" s="39" t="s">
        <v>163</v>
      </c>
      <c r="IJ33" s="39" t="s">
        <v>163</v>
      </c>
      <c r="IK33" s="39" t="s">
        <v>163</v>
      </c>
      <c r="IL33" s="39" t="s">
        <v>163</v>
      </c>
      <c r="IM33" s="39" t="s">
        <v>163</v>
      </c>
      <c r="IN33" s="39" t="s">
        <v>163</v>
      </c>
      <c r="IO33" s="39"/>
      <c r="IP33" s="39" t="s">
        <v>163</v>
      </c>
      <c r="IQ33" s="39" t="s">
        <v>163</v>
      </c>
      <c r="IR33" s="39" t="s">
        <v>163</v>
      </c>
      <c r="IS33" s="39" t="s">
        <v>163</v>
      </c>
      <c r="IT33" s="39" t="s">
        <v>163</v>
      </c>
      <c r="IU33" s="39" t="s">
        <v>163</v>
      </c>
      <c r="IV33" s="39" t="s">
        <v>163</v>
      </c>
      <c r="IW33" s="39" t="s">
        <v>163</v>
      </c>
      <c r="IX33" s="39" t="s">
        <v>163</v>
      </c>
      <c r="IY33" s="39" t="s">
        <v>163</v>
      </c>
      <c r="IZ33" s="39" t="s">
        <v>163</v>
      </c>
      <c r="JA33" s="39" t="s">
        <v>163</v>
      </c>
      <c r="JB33" s="39" t="s">
        <v>163</v>
      </c>
      <c r="JC33" s="39"/>
      <c r="JD33" t="s">
        <v>163</v>
      </c>
      <c r="JH33" t="s">
        <v>477</v>
      </c>
      <c r="JI33" s="324">
        <v>374280</v>
      </c>
      <c r="JJ33" s="324">
        <v>392520</v>
      </c>
    </row>
    <row r="34" spans="1:270" x14ac:dyDescent="0.25">
      <c r="A34" s="17" t="s">
        <v>501</v>
      </c>
      <c r="B34" t="s">
        <v>163</v>
      </c>
      <c r="C34" s="339" t="s">
        <v>451</v>
      </c>
      <c r="D34" s="59">
        <v>44951</v>
      </c>
      <c r="E34" s="59">
        <v>44586</v>
      </c>
      <c r="F34" s="59">
        <v>43920</v>
      </c>
      <c r="G34" s="59">
        <v>43774</v>
      </c>
      <c r="H34" s="59">
        <v>43419</v>
      </c>
      <c r="I34" s="59">
        <v>43097</v>
      </c>
      <c r="J34" s="59">
        <v>42734</v>
      </c>
      <c r="K34" s="59">
        <v>42355</v>
      </c>
      <c r="L34" s="59">
        <v>42038</v>
      </c>
      <c r="M34" s="45" t="s">
        <v>163</v>
      </c>
      <c r="O34" s="479"/>
      <c r="P34" s="24" t="s">
        <v>500</v>
      </c>
      <c r="Q34" s="25" t="s">
        <v>500</v>
      </c>
      <c r="R34" s="25" t="s">
        <v>500</v>
      </c>
      <c r="S34" s="33" t="s">
        <v>163</v>
      </c>
      <c r="T34" s="33" t="s">
        <v>163</v>
      </c>
      <c r="U34" s="33" t="s">
        <v>163</v>
      </c>
      <c r="V34" s="33" t="s">
        <v>163</v>
      </c>
      <c r="W34" s="33" t="s">
        <v>163</v>
      </c>
      <c r="X34" s="33" t="s">
        <v>163</v>
      </c>
      <c r="Y34" s="33" t="s">
        <v>163</v>
      </c>
      <c r="Z34" s="33" t="s">
        <v>163</v>
      </c>
      <c r="AA34" s="25" t="s">
        <v>500</v>
      </c>
      <c r="AB34" s="25" t="s">
        <v>500</v>
      </c>
      <c r="AC34" s="33" t="s">
        <v>163</v>
      </c>
      <c r="AD34" s="33" t="s">
        <v>163</v>
      </c>
      <c r="AE34" s="25" t="s">
        <v>500</v>
      </c>
      <c r="AF34" s="33" t="s">
        <v>163</v>
      </c>
      <c r="AG34" s="25" t="s">
        <v>500</v>
      </c>
      <c r="AH34" s="33" t="s">
        <v>163</v>
      </c>
      <c r="AI34" s="33" t="s">
        <v>163</v>
      </c>
      <c r="AJ34" s="25" t="s">
        <v>500</v>
      </c>
      <c r="AK34" s="25" t="s">
        <v>500</v>
      </c>
      <c r="AL34" s="25" t="s">
        <v>500</v>
      </c>
      <c r="AM34" s="25" t="s">
        <v>500</v>
      </c>
      <c r="AN34" s="33" t="s">
        <v>163</v>
      </c>
      <c r="AO34" s="25" t="s">
        <v>500</v>
      </c>
      <c r="AP34" s="25" t="s">
        <v>500</v>
      </c>
      <c r="AQ34" s="33" t="s">
        <v>163</v>
      </c>
      <c r="AR34" s="25" t="s">
        <v>500</v>
      </c>
      <c r="AS34" s="25" t="s">
        <v>500</v>
      </c>
      <c r="AT34" s="25" t="s">
        <v>500</v>
      </c>
      <c r="AU34" s="25" t="s">
        <v>500</v>
      </c>
      <c r="AV34" s="33" t="s">
        <v>163</v>
      </c>
      <c r="AW34" s="25" t="s">
        <v>500</v>
      </c>
      <c r="AX34" s="25" t="s">
        <v>500</v>
      </c>
      <c r="AY34" s="25" t="s">
        <v>500</v>
      </c>
      <c r="AZ34" s="25" t="s">
        <v>500</v>
      </c>
      <c r="BA34" s="33" t="s">
        <v>163</v>
      </c>
      <c r="BB34" s="33" t="s">
        <v>163</v>
      </c>
      <c r="BC34" s="33" t="s">
        <v>163</v>
      </c>
      <c r="BD34" s="33" t="s">
        <v>163</v>
      </c>
      <c r="BE34" s="25" t="s">
        <v>500</v>
      </c>
      <c r="BF34" s="25" t="s">
        <v>500</v>
      </c>
      <c r="BG34" s="25" t="s">
        <v>500</v>
      </c>
      <c r="BH34" s="25" t="s">
        <v>500</v>
      </c>
      <c r="BI34" s="25" t="s">
        <v>500</v>
      </c>
      <c r="BJ34" s="25" t="s">
        <v>500</v>
      </c>
      <c r="BK34" s="33" t="s">
        <v>163</v>
      </c>
      <c r="BL34" s="33" t="s">
        <v>163</v>
      </c>
      <c r="BM34" s="25" t="s">
        <v>500</v>
      </c>
      <c r="BN34" s="25" t="s">
        <v>500</v>
      </c>
      <c r="BO34" s="33" t="s">
        <v>163</v>
      </c>
      <c r="BP34" s="33" t="s">
        <v>163</v>
      </c>
      <c r="BQ34" s="33" t="s">
        <v>163</v>
      </c>
      <c r="BR34" s="33" t="s">
        <v>163</v>
      </c>
      <c r="BS34" s="33" t="s">
        <v>163</v>
      </c>
      <c r="BT34" s="33" t="s">
        <v>163</v>
      </c>
      <c r="BU34" s="33" t="s">
        <v>163</v>
      </c>
      <c r="BV34" s="25" t="s">
        <v>500</v>
      </c>
      <c r="BW34" s="25" t="s">
        <v>500</v>
      </c>
      <c r="BX34" s="25" t="s">
        <v>500</v>
      </c>
      <c r="BY34" s="33" t="s">
        <v>163</v>
      </c>
      <c r="BZ34" s="25" t="s">
        <v>500</v>
      </c>
      <c r="CA34" s="25" t="s">
        <v>500</v>
      </c>
      <c r="CB34" s="25" t="s">
        <v>500</v>
      </c>
      <c r="CC34" s="25" t="s">
        <v>500</v>
      </c>
      <c r="CD34" s="25" t="s">
        <v>500</v>
      </c>
      <c r="CE34" s="33" t="s">
        <v>163</v>
      </c>
      <c r="CF34" s="33" t="s">
        <v>163</v>
      </c>
      <c r="CG34" s="25" t="s">
        <v>500</v>
      </c>
      <c r="CH34" s="25" t="s">
        <v>500</v>
      </c>
      <c r="CI34" s="33" t="s">
        <v>163</v>
      </c>
      <c r="CJ34" s="25" t="s">
        <v>500</v>
      </c>
      <c r="CK34" s="25" t="s">
        <v>500</v>
      </c>
      <c r="CL34" s="33" t="s">
        <v>163</v>
      </c>
      <c r="CM34" s="33" t="s">
        <v>163</v>
      </c>
      <c r="CN34" s="33" t="s">
        <v>163</v>
      </c>
      <c r="CO34" s="33" t="s">
        <v>163</v>
      </c>
      <c r="CP34" s="33" t="s">
        <v>163</v>
      </c>
      <c r="CQ34" s="25" t="s">
        <v>500</v>
      </c>
      <c r="CR34" s="25" t="s">
        <v>500</v>
      </c>
      <c r="CS34" s="25" t="s">
        <v>500</v>
      </c>
      <c r="CT34" s="25" t="s">
        <v>500</v>
      </c>
      <c r="CU34" s="33" t="s">
        <v>163</v>
      </c>
      <c r="CV34" s="33" t="s">
        <v>163</v>
      </c>
      <c r="CW34" s="25" t="s">
        <v>500</v>
      </c>
      <c r="CX34" s="25" t="s">
        <v>500</v>
      </c>
      <c r="CY34" s="25" t="s">
        <v>500</v>
      </c>
      <c r="CZ34" s="25" t="s">
        <v>500</v>
      </c>
      <c r="DA34" s="25" t="s">
        <v>500</v>
      </c>
      <c r="DB34" s="25" t="s">
        <v>500</v>
      </c>
      <c r="DC34" s="33" t="s">
        <v>163</v>
      </c>
      <c r="DD34" s="33" t="s">
        <v>163</v>
      </c>
      <c r="DE34" s="25" t="s">
        <v>500</v>
      </c>
      <c r="DF34" s="25" t="s">
        <v>500</v>
      </c>
      <c r="DG34" s="25" t="s">
        <v>500</v>
      </c>
      <c r="DH34" s="25" t="s">
        <v>500</v>
      </c>
      <c r="DI34" s="33" t="s">
        <v>163</v>
      </c>
      <c r="DJ34" s="33" t="s">
        <v>163</v>
      </c>
      <c r="DK34" s="33" t="s">
        <v>163</v>
      </c>
      <c r="DL34" s="33" t="s">
        <v>163</v>
      </c>
      <c r="DM34" s="33" t="s">
        <v>163</v>
      </c>
      <c r="DN34" s="25" t="s">
        <v>500</v>
      </c>
      <c r="DO34" s="25" t="s">
        <v>500</v>
      </c>
      <c r="DP34" s="33" t="s">
        <v>163</v>
      </c>
      <c r="DQ34" s="25" t="s">
        <v>500</v>
      </c>
      <c r="DR34" s="25" t="s">
        <v>500</v>
      </c>
      <c r="DS34" s="25" t="s">
        <v>500</v>
      </c>
      <c r="DT34" s="25" t="s">
        <v>500</v>
      </c>
      <c r="DU34" s="25" t="s">
        <v>500</v>
      </c>
      <c r="DV34" s="25" t="s">
        <v>500</v>
      </c>
      <c r="DW34" s="25" t="s">
        <v>500</v>
      </c>
      <c r="DX34" s="25" t="s">
        <v>500</v>
      </c>
      <c r="DY34" s="25" t="s">
        <v>500</v>
      </c>
      <c r="DZ34" s="25" t="s">
        <v>500</v>
      </c>
      <c r="EA34" s="25" t="s">
        <v>500</v>
      </c>
      <c r="EB34" s="33" t="s">
        <v>163</v>
      </c>
      <c r="EC34" s="33" t="s">
        <v>163</v>
      </c>
      <c r="ED34" s="33" t="s">
        <v>163</v>
      </c>
      <c r="EE34" s="33" t="s">
        <v>163</v>
      </c>
      <c r="EF34" s="33" t="s">
        <v>163</v>
      </c>
      <c r="EG34" s="33" t="s">
        <v>163</v>
      </c>
      <c r="EH34" s="33" t="s">
        <v>163</v>
      </c>
      <c r="EI34" s="33" t="s">
        <v>163</v>
      </c>
      <c r="EJ34" s="25" t="s">
        <v>500</v>
      </c>
      <c r="EK34" s="25" t="s">
        <v>500</v>
      </c>
      <c r="EL34" s="25" t="s">
        <v>500</v>
      </c>
      <c r="EM34" s="25" t="s">
        <v>500</v>
      </c>
      <c r="EN34" s="25" t="s">
        <v>500</v>
      </c>
      <c r="EO34" s="25" t="s">
        <v>500</v>
      </c>
      <c r="EP34" s="33" t="s">
        <v>163</v>
      </c>
      <c r="EQ34" s="33" t="s">
        <v>163</v>
      </c>
      <c r="ER34" s="33" t="s">
        <v>163</v>
      </c>
      <c r="ES34" s="33" t="s">
        <v>163</v>
      </c>
      <c r="ET34" s="25" t="s">
        <v>500</v>
      </c>
      <c r="EU34" s="33" t="s">
        <v>163</v>
      </c>
      <c r="EV34" s="25" t="s">
        <v>500</v>
      </c>
      <c r="EW34" s="25" t="s">
        <v>500</v>
      </c>
      <c r="EX34" s="25" t="s">
        <v>500</v>
      </c>
      <c r="EY34" s="25" t="s">
        <v>500</v>
      </c>
      <c r="EZ34" s="25" t="s">
        <v>500</v>
      </c>
      <c r="FA34" s="25" t="s">
        <v>500</v>
      </c>
      <c r="FB34" s="25" t="s">
        <v>500</v>
      </c>
      <c r="FC34" s="25" t="s">
        <v>500</v>
      </c>
      <c r="FD34" s="33" t="s">
        <v>163</v>
      </c>
      <c r="FE34" s="33" t="s">
        <v>163</v>
      </c>
      <c r="FF34" s="33" t="s">
        <v>163</v>
      </c>
      <c r="FG34" s="25" t="s">
        <v>500</v>
      </c>
      <c r="FH34" s="25" t="s">
        <v>500</v>
      </c>
      <c r="FI34" s="25" t="s">
        <v>500</v>
      </c>
      <c r="FJ34" s="25" t="s">
        <v>500</v>
      </c>
      <c r="FK34" s="33" t="s">
        <v>163</v>
      </c>
      <c r="FL34" s="33" t="s">
        <v>163</v>
      </c>
      <c r="FM34" s="33" t="s">
        <v>163</v>
      </c>
      <c r="FN34" s="25" t="s">
        <v>500</v>
      </c>
      <c r="FO34" s="25" t="s">
        <v>500</v>
      </c>
      <c r="FP34" s="25" t="s">
        <v>500</v>
      </c>
      <c r="FQ34" s="25" t="s">
        <v>500</v>
      </c>
      <c r="FR34" s="25" t="s">
        <v>500</v>
      </c>
      <c r="FS34" s="25" t="s">
        <v>500</v>
      </c>
      <c r="FT34" s="25" t="s">
        <v>500</v>
      </c>
      <c r="FU34" s="25" t="s">
        <v>500</v>
      </c>
      <c r="FV34" s="25" t="s">
        <v>500</v>
      </c>
      <c r="FW34" s="25" t="s">
        <v>500</v>
      </c>
      <c r="FX34" s="33" t="s">
        <v>163</v>
      </c>
      <c r="FY34" s="33" t="s">
        <v>163</v>
      </c>
      <c r="FZ34" s="33" t="s">
        <v>163</v>
      </c>
      <c r="GA34" s="33" t="s">
        <v>163</v>
      </c>
      <c r="GB34" s="33" t="s">
        <v>163</v>
      </c>
      <c r="GC34" s="33" t="s">
        <v>163</v>
      </c>
      <c r="GD34" s="33" t="s">
        <v>163</v>
      </c>
      <c r="GE34" s="25" t="s">
        <v>500</v>
      </c>
      <c r="GF34" s="25" t="s">
        <v>500</v>
      </c>
      <c r="GG34" s="25" t="s">
        <v>500</v>
      </c>
      <c r="GH34" s="25" t="s">
        <v>500</v>
      </c>
      <c r="GI34" s="33" t="s">
        <v>163</v>
      </c>
      <c r="GJ34" s="33" t="s">
        <v>163</v>
      </c>
      <c r="GK34" s="33" t="s">
        <v>163</v>
      </c>
      <c r="GL34" s="25" t="s">
        <v>500</v>
      </c>
      <c r="GM34" s="25" t="s">
        <v>500</v>
      </c>
      <c r="GN34" s="25" t="s">
        <v>500</v>
      </c>
      <c r="GO34" s="25" t="s">
        <v>500</v>
      </c>
      <c r="GP34" s="25" t="s">
        <v>500</v>
      </c>
      <c r="GQ34" s="25" t="s">
        <v>500</v>
      </c>
      <c r="GR34" s="25" t="s">
        <v>500</v>
      </c>
      <c r="GS34" s="25" t="s">
        <v>500</v>
      </c>
      <c r="GT34" s="25" t="s">
        <v>500</v>
      </c>
      <c r="GU34" s="25" t="s">
        <v>500</v>
      </c>
      <c r="GV34" s="25" t="s">
        <v>500</v>
      </c>
      <c r="GW34" s="25" t="s">
        <v>500</v>
      </c>
      <c r="GX34" s="33" t="s">
        <v>163</v>
      </c>
      <c r="GY34" s="33" t="s">
        <v>163</v>
      </c>
      <c r="GZ34" s="33" t="s">
        <v>163</v>
      </c>
      <c r="HA34" s="33" t="s">
        <v>163</v>
      </c>
      <c r="HB34" s="41" t="s">
        <v>163</v>
      </c>
      <c r="HC34" s="25" t="s">
        <v>500</v>
      </c>
      <c r="HD34" s="25" t="s">
        <v>500</v>
      </c>
      <c r="HE34" s="41" t="s">
        <v>163</v>
      </c>
      <c r="HF34" s="41" t="s">
        <v>163</v>
      </c>
      <c r="HG34" s="25" t="s">
        <v>500</v>
      </c>
      <c r="HH34" s="25" t="s">
        <v>500</v>
      </c>
      <c r="HI34" s="33" t="s">
        <v>163</v>
      </c>
      <c r="HJ34" s="33" t="s">
        <v>163</v>
      </c>
      <c r="HK34" s="41" t="s">
        <v>163</v>
      </c>
      <c r="HL34" s="25" t="s">
        <v>500</v>
      </c>
      <c r="HM34" s="25" t="s">
        <v>500</v>
      </c>
      <c r="HN34" s="41" t="s">
        <v>163</v>
      </c>
      <c r="HO34" s="41" t="s">
        <v>163</v>
      </c>
      <c r="HP34" s="25" t="s">
        <v>500</v>
      </c>
      <c r="HQ34" s="25" t="s">
        <v>500</v>
      </c>
      <c r="HR34" s="25" t="s">
        <v>500</v>
      </c>
      <c r="HS34" s="25" t="s">
        <v>500</v>
      </c>
      <c r="HT34" s="41" t="s">
        <v>163</v>
      </c>
      <c r="HU34" s="41" t="s">
        <v>163</v>
      </c>
      <c r="HV34" s="25" t="s">
        <v>500</v>
      </c>
      <c r="HW34" s="25" t="s">
        <v>500</v>
      </c>
      <c r="HX34" s="33" t="s">
        <v>163</v>
      </c>
      <c r="HY34" s="33" t="s">
        <v>163</v>
      </c>
      <c r="HZ34" s="33" t="s">
        <v>163</v>
      </c>
      <c r="IA34" s="33" t="s">
        <v>163</v>
      </c>
      <c r="IB34" s="33" t="s">
        <v>163</v>
      </c>
      <c r="IC34" s="25" t="s">
        <v>500</v>
      </c>
      <c r="ID34" s="41" t="s">
        <v>163</v>
      </c>
      <c r="IE34" s="41" t="s">
        <v>163</v>
      </c>
      <c r="IF34" s="41" t="s">
        <v>163</v>
      </c>
      <c r="IG34" s="41" t="s">
        <v>163</v>
      </c>
      <c r="IH34" s="41" t="s">
        <v>163</v>
      </c>
      <c r="II34" s="41" t="s">
        <v>163</v>
      </c>
      <c r="IJ34" s="41" t="s">
        <v>163</v>
      </c>
      <c r="IK34" s="41" t="s">
        <v>163</v>
      </c>
      <c r="IL34" s="41" t="s">
        <v>163</v>
      </c>
      <c r="IM34" s="41" t="s">
        <v>163</v>
      </c>
      <c r="IN34" s="41" t="s">
        <v>163</v>
      </c>
      <c r="IO34" s="41"/>
      <c r="IP34" s="41" t="s">
        <v>163</v>
      </c>
      <c r="IQ34" s="41" t="s">
        <v>163</v>
      </c>
      <c r="IR34" s="41" t="s">
        <v>163</v>
      </c>
      <c r="IS34" s="41" t="s">
        <v>163</v>
      </c>
      <c r="IT34" s="41" t="s">
        <v>163</v>
      </c>
      <c r="IU34" s="41" t="s">
        <v>163</v>
      </c>
      <c r="IV34" s="41" t="s">
        <v>163</v>
      </c>
      <c r="IW34" s="41" t="s">
        <v>163</v>
      </c>
      <c r="IX34" s="41" t="s">
        <v>163</v>
      </c>
      <c r="IY34" s="41" t="s">
        <v>163</v>
      </c>
      <c r="IZ34" s="41" t="s">
        <v>163</v>
      </c>
      <c r="JA34" s="41" t="s">
        <v>163</v>
      </c>
      <c r="JB34" s="41" t="s">
        <v>163</v>
      </c>
      <c r="JC34" s="41"/>
      <c r="JD34" t="s">
        <v>163</v>
      </c>
      <c r="JH34" t="s">
        <v>487</v>
      </c>
      <c r="JI34" s="324">
        <v>374280</v>
      </c>
      <c r="JJ34" s="324">
        <v>392520</v>
      </c>
    </row>
    <row r="35" spans="1:270" x14ac:dyDescent="0.25">
      <c r="A35" s="17" t="s">
        <v>502</v>
      </c>
      <c r="B35" t="s">
        <v>163</v>
      </c>
      <c r="C35" s="339" t="s">
        <v>451</v>
      </c>
      <c r="D35" s="59">
        <v>44651</v>
      </c>
      <c r="E35" s="59">
        <v>44308</v>
      </c>
      <c r="F35" s="59">
        <v>44109</v>
      </c>
      <c r="G35" s="59">
        <v>43776</v>
      </c>
      <c r="H35" s="59">
        <v>43412</v>
      </c>
      <c r="I35" s="59">
        <v>43084</v>
      </c>
      <c r="J35" s="59">
        <v>42719</v>
      </c>
      <c r="K35" s="59">
        <v>42397</v>
      </c>
      <c r="L35" s="59">
        <v>42045</v>
      </c>
      <c r="M35" s="45" t="s">
        <v>163</v>
      </c>
      <c r="JH35" t="s">
        <v>491</v>
      </c>
      <c r="JI35" s="324">
        <v>413640</v>
      </c>
      <c r="JJ35" s="324">
        <v>433200</v>
      </c>
    </row>
    <row r="36" spans="1:270" x14ac:dyDescent="0.25">
      <c r="A36" s="17" t="s">
        <v>503</v>
      </c>
      <c r="B36" t="s">
        <v>163</v>
      </c>
      <c r="C36" s="339" t="s">
        <v>451</v>
      </c>
      <c r="D36" s="59">
        <v>44761</v>
      </c>
      <c r="E36" s="59">
        <v>44502</v>
      </c>
      <c r="F36" s="59">
        <v>43881</v>
      </c>
      <c r="G36" s="59">
        <v>43762</v>
      </c>
      <c r="H36" s="59">
        <v>43412</v>
      </c>
      <c r="I36" s="46" t="s">
        <v>163</v>
      </c>
      <c r="J36" s="59">
        <v>42754</v>
      </c>
      <c r="K36" s="46" t="s">
        <v>163</v>
      </c>
      <c r="L36" s="59">
        <v>42034</v>
      </c>
      <c r="M36" s="45" t="s">
        <v>163</v>
      </c>
      <c r="O36" s="477" t="s">
        <v>504</v>
      </c>
      <c r="P36" s="69" t="s">
        <v>174</v>
      </c>
      <c r="Q36" s="68" t="s">
        <v>176</v>
      </c>
      <c r="R36" s="68" t="s">
        <v>177</v>
      </c>
      <c r="S36" s="68" t="s">
        <v>178</v>
      </c>
      <c r="T36" s="68" t="s">
        <v>179</v>
      </c>
      <c r="U36" s="68" t="s">
        <v>180</v>
      </c>
      <c r="V36" s="68" t="s">
        <v>181</v>
      </c>
      <c r="W36" s="68" t="s">
        <v>182</v>
      </c>
      <c r="X36" s="68" t="s">
        <v>183</v>
      </c>
      <c r="Y36" s="68" t="s">
        <v>173</v>
      </c>
      <c r="Z36" s="68" t="s">
        <v>184</v>
      </c>
      <c r="AA36" s="68" t="s">
        <v>185</v>
      </c>
      <c r="AB36" s="68" t="s">
        <v>186</v>
      </c>
      <c r="AC36" s="68" t="s">
        <v>187</v>
      </c>
      <c r="AD36" s="68" t="s">
        <v>188</v>
      </c>
      <c r="AE36" s="68" t="s">
        <v>189</v>
      </c>
      <c r="AF36" s="68" t="s">
        <v>190</v>
      </c>
      <c r="AG36" s="184" t="s">
        <v>191</v>
      </c>
      <c r="AH36" s="68" t="s">
        <v>192</v>
      </c>
      <c r="AI36" s="68" t="s">
        <v>193</v>
      </c>
      <c r="AJ36" s="68" t="s">
        <v>194</v>
      </c>
      <c r="AK36" s="68" t="s">
        <v>195</v>
      </c>
      <c r="AL36" s="68" t="s">
        <v>196</v>
      </c>
      <c r="AM36" s="68" t="s">
        <v>197</v>
      </c>
      <c r="AN36" s="68" t="s">
        <v>198</v>
      </c>
      <c r="AO36" s="68" t="s">
        <v>172</v>
      </c>
      <c r="AP36" s="68" t="s">
        <v>199</v>
      </c>
      <c r="AQ36" s="68" t="s">
        <v>200</v>
      </c>
      <c r="AR36" s="68" t="s">
        <v>201</v>
      </c>
      <c r="AS36" s="68" t="s">
        <v>202</v>
      </c>
      <c r="AT36" s="68" t="s">
        <v>203</v>
      </c>
      <c r="AU36" s="68" t="s">
        <v>204</v>
      </c>
      <c r="AV36" s="68" t="s">
        <v>205</v>
      </c>
      <c r="AW36" s="68" t="s">
        <v>206</v>
      </c>
      <c r="AX36" s="68" t="s">
        <v>207</v>
      </c>
      <c r="AY36" s="68" t="s">
        <v>208</v>
      </c>
      <c r="AZ36" s="68" t="s">
        <v>209</v>
      </c>
      <c r="BA36" s="68" t="s">
        <v>210</v>
      </c>
      <c r="BB36" s="68" t="s">
        <v>211</v>
      </c>
      <c r="BC36" s="68" t="s">
        <v>212</v>
      </c>
      <c r="BD36" s="68" t="s">
        <v>459</v>
      </c>
      <c r="BE36" s="68" t="s">
        <v>213</v>
      </c>
      <c r="BF36" s="68" t="s">
        <v>214</v>
      </c>
      <c r="BG36" s="68" t="s">
        <v>215</v>
      </c>
      <c r="BH36" s="68" t="s">
        <v>216</v>
      </c>
      <c r="BI36" s="68" t="s">
        <v>217</v>
      </c>
      <c r="BJ36" s="68" t="s">
        <v>218</v>
      </c>
      <c r="BK36" s="68" t="s">
        <v>219</v>
      </c>
      <c r="BL36" s="68" t="s">
        <v>171</v>
      </c>
      <c r="BM36" s="68" t="s">
        <v>220</v>
      </c>
      <c r="BN36" s="68" t="s">
        <v>221</v>
      </c>
      <c r="BO36" s="68" t="s">
        <v>222</v>
      </c>
      <c r="BP36" s="68" t="s">
        <v>223</v>
      </c>
      <c r="BQ36" s="68" t="s">
        <v>224</v>
      </c>
      <c r="BR36" s="68" t="s">
        <v>225</v>
      </c>
      <c r="BS36" s="68" t="s">
        <v>226</v>
      </c>
      <c r="BT36" s="68" t="s">
        <v>227</v>
      </c>
      <c r="BU36" s="68" t="s">
        <v>228</v>
      </c>
      <c r="BV36" s="68" t="s">
        <v>229</v>
      </c>
      <c r="BW36" s="68" t="s">
        <v>230</v>
      </c>
      <c r="BX36" s="68" t="s">
        <v>231</v>
      </c>
      <c r="BY36" s="68" t="s">
        <v>232</v>
      </c>
      <c r="BZ36" s="68" t="s">
        <v>233</v>
      </c>
      <c r="CA36" s="68" t="s">
        <v>234</v>
      </c>
      <c r="CB36" s="68" t="s">
        <v>235</v>
      </c>
      <c r="CC36" s="68" t="s">
        <v>236</v>
      </c>
      <c r="CD36" s="68" t="s">
        <v>237</v>
      </c>
      <c r="CE36" s="68" t="s">
        <v>238</v>
      </c>
      <c r="CF36" s="68" t="s">
        <v>239</v>
      </c>
      <c r="CG36" s="68" t="s">
        <v>240</v>
      </c>
      <c r="CH36" s="68" t="s">
        <v>241</v>
      </c>
      <c r="CI36" s="68" t="s">
        <v>170</v>
      </c>
      <c r="CJ36" s="68" t="s">
        <v>242</v>
      </c>
      <c r="CK36" s="68" t="s">
        <v>243</v>
      </c>
      <c r="CL36" s="68" t="s">
        <v>244</v>
      </c>
      <c r="CM36" s="68" t="s">
        <v>245</v>
      </c>
      <c r="CN36" s="68" t="s">
        <v>246</v>
      </c>
      <c r="CO36" s="68" t="s">
        <v>247</v>
      </c>
      <c r="CP36" s="183" t="s">
        <v>248</v>
      </c>
      <c r="CQ36" s="68" t="s">
        <v>249</v>
      </c>
      <c r="CR36" s="68" t="s">
        <v>250</v>
      </c>
      <c r="CS36" s="68" t="s">
        <v>251</v>
      </c>
      <c r="CT36" s="68" t="s">
        <v>252</v>
      </c>
      <c r="CU36" s="68" t="s">
        <v>253</v>
      </c>
      <c r="CV36" s="68" t="s">
        <v>254</v>
      </c>
      <c r="CW36" s="68" t="s">
        <v>255</v>
      </c>
      <c r="CX36" s="68" t="s">
        <v>256</v>
      </c>
      <c r="CY36" s="68" t="s">
        <v>257</v>
      </c>
      <c r="CZ36" s="68" t="s">
        <v>258</v>
      </c>
      <c r="DA36" s="68" t="s">
        <v>259</v>
      </c>
      <c r="DB36" s="68" t="s">
        <v>260</v>
      </c>
      <c r="DC36" s="68" t="s">
        <v>169</v>
      </c>
      <c r="DD36" s="68" t="s">
        <v>261</v>
      </c>
      <c r="DE36" s="68" t="s">
        <v>262</v>
      </c>
      <c r="DF36" s="68" t="s">
        <v>263</v>
      </c>
      <c r="DG36" s="68" t="s">
        <v>264</v>
      </c>
      <c r="DH36" s="68" t="s">
        <v>265</v>
      </c>
      <c r="DI36" s="68" t="s">
        <v>266</v>
      </c>
      <c r="DJ36" s="68" t="s">
        <v>267</v>
      </c>
      <c r="DK36" s="68" t="s">
        <v>268</v>
      </c>
      <c r="DL36" s="68" t="s">
        <v>269</v>
      </c>
      <c r="DM36" s="68" t="s">
        <v>270</v>
      </c>
      <c r="DN36" s="68" t="s">
        <v>271</v>
      </c>
      <c r="DO36" s="68" t="s">
        <v>272</v>
      </c>
      <c r="DP36" s="68" t="s">
        <v>273</v>
      </c>
      <c r="DQ36" s="68" t="s">
        <v>274</v>
      </c>
      <c r="DR36" s="68" t="s">
        <v>275</v>
      </c>
      <c r="DS36" s="68" t="s">
        <v>276</v>
      </c>
      <c r="DT36" s="68" t="s">
        <v>277</v>
      </c>
      <c r="DU36" s="68" t="s">
        <v>278</v>
      </c>
      <c r="DV36" s="68" t="s">
        <v>279</v>
      </c>
      <c r="DW36" s="68" t="s">
        <v>280</v>
      </c>
      <c r="DX36" s="68" t="s">
        <v>281</v>
      </c>
      <c r="DY36" s="68" t="s">
        <v>282</v>
      </c>
      <c r="DZ36" s="68" t="s">
        <v>283</v>
      </c>
      <c r="EA36" s="68" t="s">
        <v>284</v>
      </c>
      <c r="EB36" s="68" t="s">
        <v>285</v>
      </c>
      <c r="EC36" s="68" t="s">
        <v>286</v>
      </c>
      <c r="ED36" s="68" t="s">
        <v>168</v>
      </c>
      <c r="EE36" s="68" t="s">
        <v>287</v>
      </c>
      <c r="EF36" s="68" t="s">
        <v>288</v>
      </c>
      <c r="EG36" s="68" t="s">
        <v>289</v>
      </c>
      <c r="EH36" s="68" t="s">
        <v>290</v>
      </c>
      <c r="EI36" s="68" t="s">
        <v>291</v>
      </c>
      <c r="EJ36" s="68" t="s">
        <v>292</v>
      </c>
      <c r="EK36" s="68" t="s">
        <v>293</v>
      </c>
      <c r="EL36" s="68" t="s">
        <v>294</v>
      </c>
      <c r="EM36" s="68" t="s">
        <v>295</v>
      </c>
      <c r="EN36" s="68" t="s">
        <v>296</v>
      </c>
      <c r="EO36" s="68" t="s">
        <v>297</v>
      </c>
      <c r="EP36" s="68" t="s">
        <v>298</v>
      </c>
      <c r="EQ36" s="68" t="s">
        <v>299</v>
      </c>
      <c r="ER36" s="68" t="s">
        <v>300</v>
      </c>
      <c r="ES36" s="68" t="s">
        <v>301</v>
      </c>
      <c r="ET36" s="68" t="s">
        <v>302</v>
      </c>
      <c r="EU36" s="68" t="s">
        <v>303</v>
      </c>
      <c r="EV36" s="68" t="s">
        <v>304</v>
      </c>
      <c r="EW36" s="68" t="s">
        <v>305</v>
      </c>
      <c r="EX36" s="68" t="s">
        <v>306</v>
      </c>
      <c r="EY36" s="68" t="s">
        <v>307</v>
      </c>
      <c r="EZ36" s="68" t="s">
        <v>308</v>
      </c>
      <c r="FA36" s="68" t="s">
        <v>309</v>
      </c>
      <c r="FB36" s="68" t="s">
        <v>310</v>
      </c>
      <c r="FC36" s="68" t="s">
        <v>311</v>
      </c>
      <c r="FD36" s="68" t="s">
        <v>312</v>
      </c>
      <c r="FE36" s="68" t="s">
        <v>313</v>
      </c>
      <c r="FF36" s="68" t="s">
        <v>167</v>
      </c>
      <c r="FG36" s="68" t="s">
        <v>314</v>
      </c>
      <c r="FH36" s="68" t="s">
        <v>315</v>
      </c>
      <c r="FI36" s="68" t="s">
        <v>316</v>
      </c>
      <c r="FJ36" s="68" t="s">
        <v>317</v>
      </c>
      <c r="FK36" s="68" t="s">
        <v>318</v>
      </c>
      <c r="FL36" s="68" t="s">
        <v>319</v>
      </c>
      <c r="FM36" s="68" t="s">
        <v>320</v>
      </c>
      <c r="FN36" s="68" t="s">
        <v>321</v>
      </c>
      <c r="FO36" s="68" t="s">
        <v>322</v>
      </c>
      <c r="FP36" s="68" t="s">
        <v>323</v>
      </c>
      <c r="FQ36" s="68" t="s">
        <v>324</v>
      </c>
      <c r="FR36" s="68" t="s">
        <v>325</v>
      </c>
      <c r="FS36" s="68" t="s">
        <v>326</v>
      </c>
      <c r="FT36" s="68" t="s">
        <v>327</v>
      </c>
      <c r="FU36" s="68" t="s">
        <v>328</v>
      </c>
      <c r="FV36" s="68" t="s">
        <v>329</v>
      </c>
      <c r="FW36" s="68" t="s">
        <v>330</v>
      </c>
      <c r="FX36" s="68" t="s">
        <v>331</v>
      </c>
      <c r="FY36" s="68" t="s">
        <v>332</v>
      </c>
      <c r="FZ36" s="68" t="s">
        <v>333</v>
      </c>
      <c r="GA36" s="68" t="s">
        <v>334</v>
      </c>
      <c r="GB36" s="68" t="s">
        <v>335</v>
      </c>
      <c r="GC36" s="68" t="s">
        <v>336</v>
      </c>
      <c r="GD36" s="68" t="s">
        <v>166</v>
      </c>
      <c r="GE36" s="68" t="s">
        <v>337</v>
      </c>
      <c r="GF36" s="68" t="s">
        <v>338</v>
      </c>
      <c r="GG36" s="68" t="s">
        <v>339</v>
      </c>
      <c r="GH36" s="68" t="s">
        <v>340</v>
      </c>
      <c r="GI36" s="68" t="s">
        <v>341</v>
      </c>
      <c r="GJ36" s="68" t="s">
        <v>342</v>
      </c>
      <c r="GK36" s="68" t="s">
        <v>343</v>
      </c>
      <c r="GL36" s="68" t="s">
        <v>344</v>
      </c>
      <c r="GM36" s="68" t="s">
        <v>345</v>
      </c>
      <c r="GN36" s="68" t="s">
        <v>346</v>
      </c>
      <c r="GO36" s="68" t="s">
        <v>347</v>
      </c>
      <c r="GP36" s="271" t="s">
        <v>348</v>
      </c>
      <c r="GQ36" s="271" t="s">
        <v>349</v>
      </c>
      <c r="GR36" s="271" t="s">
        <v>350</v>
      </c>
      <c r="GS36" s="271" t="s">
        <v>351</v>
      </c>
      <c r="GT36" s="68" t="s">
        <v>352</v>
      </c>
      <c r="GU36" s="68" t="s">
        <v>353</v>
      </c>
      <c r="GV36" s="271" t="s">
        <v>354</v>
      </c>
      <c r="GW36" s="271" t="s">
        <v>355</v>
      </c>
      <c r="GX36" s="68" t="s">
        <v>356</v>
      </c>
      <c r="GY36" s="68" t="s">
        <v>357</v>
      </c>
      <c r="GZ36" s="68" t="s">
        <v>358</v>
      </c>
      <c r="HA36" s="68" t="s">
        <v>359</v>
      </c>
      <c r="HB36" s="68" t="s">
        <v>360</v>
      </c>
      <c r="HC36" s="68" t="s">
        <v>165</v>
      </c>
      <c r="HD36" s="68" t="s">
        <v>361</v>
      </c>
      <c r="HE36" s="68" t="s">
        <v>362</v>
      </c>
      <c r="HF36" s="68" t="s">
        <v>363</v>
      </c>
      <c r="HG36" s="68" t="s">
        <v>364</v>
      </c>
      <c r="HH36" s="68" t="s">
        <v>365</v>
      </c>
      <c r="HI36" s="68" t="s">
        <v>366</v>
      </c>
      <c r="HJ36" s="68" t="s">
        <v>367</v>
      </c>
      <c r="HK36" s="341" t="s">
        <v>368</v>
      </c>
      <c r="HL36" s="68" t="s">
        <v>369</v>
      </c>
      <c r="HM36" s="68" t="s">
        <v>370</v>
      </c>
      <c r="HN36" s="68" t="s">
        <v>371</v>
      </c>
      <c r="HO36" s="68" t="s">
        <v>372</v>
      </c>
      <c r="HP36" s="68" t="s">
        <v>373</v>
      </c>
      <c r="HQ36" s="68" t="s">
        <v>374</v>
      </c>
      <c r="HR36" s="68" t="s">
        <v>375</v>
      </c>
      <c r="HS36" s="68" t="s">
        <v>376</v>
      </c>
      <c r="HT36" s="341" t="s">
        <v>377</v>
      </c>
      <c r="HU36" s="341" t="s">
        <v>378</v>
      </c>
      <c r="HV36" s="68" t="s">
        <v>379</v>
      </c>
      <c r="HW36" s="68" t="s">
        <v>380</v>
      </c>
      <c r="HX36" s="68" t="s">
        <v>381</v>
      </c>
      <c r="HY36" s="68" t="s">
        <v>382</v>
      </c>
      <c r="HZ36" s="183" t="s">
        <v>383</v>
      </c>
      <c r="IA36" s="68" t="s">
        <v>384</v>
      </c>
      <c r="IB36" s="68" t="s">
        <v>385</v>
      </c>
      <c r="IC36" s="68" t="s">
        <v>386</v>
      </c>
      <c r="ID36" s="187" t="s">
        <v>164</v>
      </c>
      <c r="IE36" s="187" t="s">
        <v>387</v>
      </c>
      <c r="IF36" s="68" t="s">
        <v>388</v>
      </c>
      <c r="IG36" s="68" t="s">
        <v>389</v>
      </c>
      <c r="IH36" s="68" t="s">
        <v>390</v>
      </c>
      <c r="II36" s="68" t="s">
        <v>391</v>
      </c>
      <c r="IJ36" s="68" t="s">
        <v>392</v>
      </c>
      <c r="IK36" s="68" t="s">
        <v>393</v>
      </c>
      <c r="IL36" s="68" t="s">
        <v>394</v>
      </c>
      <c r="IM36" s="68" t="s">
        <v>395</v>
      </c>
      <c r="IN36" s="68" t="s">
        <v>396</v>
      </c>
      <c r="IO36" s="68" t="s">
        <v>397</v>
      </c>
      <c r="IP36" s="187" t="s">
        <v>398</v>
      </c>
      <c r="IQ36" s="187" t="s">
        <v>399</v>
      </c>
      <c r="IR36" s="187" t="s">
        <v>400</v>
      </c>
      <c r="IS36" s="187" t="s">
        <v>401</v>
      </c>
      <c r="IT36" s="187" t="s">
        <v>402</v>
      </c>
      <c r="IU36" s="187" t="s">
        <v>403</v>
      </c>
      <c r="IV36" s="187" t="s">
        <v>404</v>
      </c>
      <c r="IW36" s="187" t="s">
        <v>405</v>
      </c>
      <c r="IX36" s="187" t="s">
        <v>406</v>
      </c>
      <c r="IY36" s="187" t="s">
        <v>407</v>
      </c>
      <c r="IZ36" s="187" t="s">
        <v>408</v>
      </c>
      <c r="JA36" s="187" t="s">
        <v>409</v>
      </c>
      <c r="JB36" s="187" t="s">
        <v>421</v>
      </c>
      <c r="JC36" s="68" t="s">
        <v>410</v>
      </c>
      <c r="JH36" t="s">
        <v>495</v>
      </c>
      <c r="JI36" s="324">
        <v>413640</v>
      </c>
      <c r="JJ36" s="324">
        <v>433200</v>
      </c>
    </row>
    <row r="37" spans="1:270" x14ac:dyDescent="0.25">
      <c r="A37" s="17" t="s">
        <v>505</v>
      </c>
      <c r="B37" t="s">
        <v>163</v>
      </c>
      <c r="C37" s="339">
        <v>45048</v>
      </c>
      <c r="D37" s="59">
        <v>44600</v>
      </c>
      <c r="E37" s="46" t="s">
        <v>163</v>
      </c>
      <c r="F37" s="46" t="s">
        <v>163</v>
      </c>
      <c r="G37" s="59">
        <v>43829</v>
      </c>
      <c r="H37" s="59">
        <v>43431</v>
      </c>
      <c r="I37" s="46" t="s">
        <v>163</v>
      </c>
      <c r="J37" s="59">
        <v>42769</v>
      </c>
      <c r="K37" s="46" t="s">
        <v>163</v>
      </c>
      <c r="L37" s="46" t="s">
        <v>163</v>
      </c>
      <c r="M37" s="45" t="s">
        <v>163</v>
      </c>
      <c r="O37" s="478"/>
      <c r="P37" s="19">
        <v>163000</v>
      </c>
      <c r="Q37" s="20">
        <v>163000</v>
      </c>
      <c r="R37" s="20">
        <v>163000</v>
      </c>
      <c r="S37" s="20">
        <v>163000</v>
      </c>
      <c r="T37" s="34" t="s">
        <v>163</v>
      </c>
      <c r="U37" s="34" t="s">
        <v>163</v>
      </c>
      <c r="V37" s="20">
        <v>163000</v>
      </c>
      <c r="W37" s="20">
        <v>163000</v>
      </c>
      <c r="X37" s="20">
        <v>173000</v>
      </c>
      <c r="Y37" s="34" t="s">
        <v>163</v>
      </c>
      <c r="Z37" s="34" t="s">
        <v>163</v>
      </c>
      <c r="AA37" s="20">
        <v>168000</v>
      </c>
      <c r="AB37" s="20">
        <v>163000</v>
      </c>
      <c r="AC37" s="34" t="s">
        <v>163</v>
      </c>
      <c r="AD37" s="20">
        <v>165900</v>
      </c>
      <c r="AE37" s="20">
        <v>163000</v>
      </c>
      <c r="AF37" s="20">
        <v>170900</v>
      </c>
      <c r="AG37" s="20">
        <v>170900</v>
      </c>
      <c r="AH37" s="34" t="s">
        <v>163</v>
      </c>
      <c r="AI37" s="20">
        <v>165900</v>
      </c>
      <c r="AJ37" s="20">
        <v>170300</v>
      </c>
      <c r="AK37" s="20">
        <v>170300</v>
      </c>
      <c r="AL37" s="20">
        <v>173600</v>
      </c>
      <c r="AM37" s="20">
        <v>173600</v>
      </c>
      <c r="AN37" s="34" t="s">
        <v>163</v>
      </c>
      <c r="AO37" s="20">
        <v>170300</v>
      </c>
      <c r="AP37" s="20">
        <v>173600</v>
      </c>
      <c r="AQ37" s="34" t="s">
        <v>163</v>
      </c>
      <c r="AR37" s="20">
        <v>170300</v>
      </c>
      <c r="AS37" s="20">
        <v>173600</v>
      </c>
      <c r="AT37" s="20">
        <v>170300</v>
      </c>
      <c r="AU37" s="20">
        <v>173600</v>
      </c>
      <c r="AV37" s="34" t="s">
        <v>163</v>
      </c>
      <c r="AW37" s="20">
        <v>178000</v>
      </c>
      <c r="AX37" s="20">
        <v>178000</v>
      </c>
      <c r="AY37" s="20">
        <v>184900</v>
      </c>
      <c r="AZ37" s="20">
        <v>184900</v>
      </c>
      <c r="BA37" s="20">
        <v>178000</v>
      </c>
      <c r="BB37" s="20">
        <v>184900</v>
      </c>
      <c r="BC37" s="20">
        <v>188000</v>
      </c>
      <c r="BD37" s="20">
        <v>194900</v>
      </c>
      <c r="BE37" s="20">
        <v>178000</v>
      </c>
      <c r="BF37" s="20">
        <v>184900</v>
      </c>
      <c r="BG37" s="20">
        <v>183000</v>
      </c>
      <c r="BH37" s="20">
        <v>189900</v>
      </c>
      <c r="BI37" s="20">
        <v>178000</v>
      </c>
      <c r="BJ37" s="20">
        <v>184900</v>
      </c>
      <c r="BK37" s="34" t="s">
        <v>163</v>
      </c>
      <c r="BL37" s="20">
        <v>183000</v>
      </c>
      <c r="BM37" s="20">
        <v>178000</v>
      </c>
      <c r="BN37" s="20">
        <v>184900</v>
      </c>
      <c r="BO37" s="20">
        <v>178000</v>
      </c>
      <c r="BP37" s="20">
        <v>184900</v>
      </c>
      <c r="BQ37" s="34" t="s">
        <v>163</v>
      </c>
      <c r="BR37" s="34" t="s">
        <v>163</v>
      </c>
      <c r="BS37" s="34" t="s">
        <v>163</v>
      </c>
      <c r="BT37" s="34" t="s">
        <v>163</v>
      </c>
      <c r="BU37" s="34" t="s">
        <v>163</v>
      </c>
      <c r="BV37" s="20">
        <v>188300</v>
      </c>
      <c r="BW37" s="20">
        <v>197300</v>
      </c>
      <c r="BX37" s="20">
        <v>183300</v>
      </c>
      <c r="BY37" s="20">
        <v>188300</v>
      </c>
      <c r="BZ37" s="20">
        <v>183300</v>
      </c>
      <c r="CA37" s="20">
        <v>192300</v>
      </c>
      <c r="CB37" s="20">
        <v>183300</v>
      </c>
      <c r="CC37" s="20">
        <v>192300</v>
      </c>
      <c r="CD37" s="20">
        <v>192300</v>
      </c>
      <c r="CE37" s="20">
        <v>183300</v>
      </c>
      <c r="CF37" s="20">
        <v>192300</v>
      </c>
      <c r="CG37" s="20">
        <v>183300</v>
      </c>
      <c r="CH37" s="20">
        <v>192300</v>
      </c>
      <c r="CI37" s="34" t="s">
        <v>163</v>
      </c>
      <c r="CJ37" s="20">
        <v>183300</v>
      </c>
      <c r="CK37" s="20">
        <v>192300</v>
      </c>
      <c r="CL37" s="20">
        <v>183300</v>
      </c>
      <c r="CM37" s="20">
        <v>192300</v>
      </c>
      <c r="CN37" s="34" t="s">
        <v>163</v>
      </c>
      <c r="CO37" s="20">
        <v>188300</v>
      </c>
      <c r="CP37" s="34" t="s">
        <v>163</v>
      </c>
      <c r="CQ37" s="20">
        <v>188800</v>
      </c>
      <c r="CR37" s="20">
        <v>198100</v>
      </c>
      <c r="CS37" s="20">
        <v>193800</v>
      </c>
      <c r="CT37" s="20">
        <v>203100</v>
      </c>
      <c r="CU37" s="34" t="s">
        <v>163</v>
      </c>
      <c r="CV37" s="34" t="s">
        <v>163</v>
      </c>
      <c r="CW37" s="20">
        <v>188800</v>
      </c>
      <c r="CX37" s="20">
        <v>198100</v>
      </c>
      <c r="CY37" s="20">
        <v>188800</v>
      </c>
      <c r="CZ37" s="20">
        <v>198100</v>
      </c>
      <c r="DA37" s="20">
        <v>188800</v>
      </c>
      <c r="DB37" s="20">
        <v>198100</v>
      </c>
      <c r="DC37" s="20">
        <v>188800</v>
      </c>
      <c r="DD37" s="20">
        <v>198100</v>
      </c>
      <c r="DE37" s="20">
        <v>188800</v>
      </c>
      <c r="DF37" s="20">
        <v>198100</v>
      </c>
      <c r="DG37" s="20">
        <v>188800</v>
      </c>
      <c r="DH37" s="20">
        <v>198100</v>
      </c>
      <c r="DI37" s="20">
        <v>188800</v>
      </c>
      <c r="DJ37" s="20">
        <v>198100</v>
      </c>
      <c r="DK37" s="34" t="s">
        <v>163</v>
      </c>
      <c r="DL37" s="34" t="s">
        <v>163</v>
      </c>
      <c r="DM37" s="20">
        <v>227000</v>
      </c>
      <c r="DN37" s="20">
        <v>188800</v>
      </c>
      <c r="DO37" s="20">
        <v>198100</v>
      </c>
      <c r="DP37" s="34" t="s">
        <v>163</v>
      </c>
      <c r="DQ37" s="20">
        <v>206000</v>
      </c>
      <c r="DR37" s="20">
        <v>217000</v>
      </c>
      <c r="DS37" s="20">
        <v>206000</v>
      </c>
      <c r="DT37" s="20">
        <v>217000</v>
      </c>
      <c r="DU37" s="20">
        <v>206000</v>
      </c>
      <c r="DV37" s="20">
        <v>217000</v>
      </c>
      <c r="DW37" s="20">
        <v>206000</v>
      </c>
      <c r="DX37" s="20">
        <v>217000</v>
      </c>
      <c r="DY37" s="20">
        <v>206000</v>
      </c>
      <c r="DZ37" s="20">
        <v>206000</v>
      </c>
      <c r="EA37" s="20">
        <v>217000</v>
      </c>
      <c r="EB37" s="34" t="s">
        <v>163</v>
      </c>
      <c r="EC37" s="34" t="s">
        <v>163</v>
      </c>
      <c r="ED37" s="20">
        <v>248000</v>
      </c>
      <c r="EE37" s="20">
        <v>206000</v>
      </c>
      <c r="EF37" s="20">
        <v>217000</v>
      </c>
      <c r="EG37" s="20">
        <v>206000</v>
      </c>
      <c r="EH37" s="20">
        <v>206000</v>
      </c>
      <c r="EI37" s="20">
        <v>217000</v>
      </c>
      <c r="EJ37" s="20">
        <v>206000</v>
      </c>
      <c r="EK37" s="20">
        <v>217000</v>
      </c>
      <c r="EL37" s="20">
        <v>206000</v>
      </c>
      <c r="EM37" s="20">
        <v>217000</v>
      </c>
      <c r="EN37" s="20">
        <v>206000</v>
      </c>
      <c r="EO37" s="20">
        <v>217000</v>
      </c>
      <c r="EP37" s="20">
        <v>206000</v>
      </c>
      <c r="EQ37" s="20">
        <v>217000</v>
      </c>
      <c r="ER37" s="20">
        <v>206000</v>
      </c>
      <c r="ES37" s="20">
        <v>217000</v>
      </c>
      <c r="ET37" s="20">
        <v>206000</v>
      </c>
      <c r="EU37" s="20">
        <v>212200</v>
      </c>
      <c r="EV37" s="20">
        <v>223500</v>
      </c>
      <c r="EW37" s="20">
        <v>212200</v>
      </c>
      <c r="EX37" s="20">
        <v>212200</v>
      </c>
      <c r="EY37" s="20">
        <v>223500</v>
      </c>
      <c r="EZ37" s="20">
        <v>212200</v>
      </c>
      <c r="FA37" s="20">
        <v>223500</v>
      </c>
      <c r="FB37" s="20">
        <v>212200</v>
      </c>
      <c r="FC37" s="20">
        <v>223500</v>
      </c>
      <c r="FD37" s="34" t="s">
        <v>163</v>
      </c>
      <c r="FE37" s="34" t="s">
        <v>163</v>
      </c>
      <c r="FF37" s="34" t="s">
        <v>163</v>
      </c>
      <c r="FG37" s="20">
        <v>212200</v>
      </c>
      <c r="FH37" s="20">
        <v>223500</v>
      </c>
      <c r="FI37" s="20">
        <v>212200</v>
      </c>
      <c r="FJ37" s="20">
        <v>223500</v>
      </c>
      <c r="FK37" s="20">
        <v>255400</v>
      </c>
      <c r="FL37" s="20">
        <v>267800</v>
      </c>
      <c r="FM37" s="34" t="s">
        <v>163</v>
      </c>
      <c r="FN37" s="20">
        <v>212200</v>
      </c>
      <c r="FO37" s="20">
        <v>223500</v>
      </c>
      <c r="FP37" s="20">
        <v>219600</v>
      </c>
      <c r="FQ37" s="20">
        <v>219600</v>
      </c>
      <c r="FR37" s="20">
        <v>231300</v>
      </c>
      <c r="FS37" s="20">
        <v>231300</v>
      </c>
      <c r="FT37" s="20">
        <v>219600</v>
      </c>
      <c r="FU37" s="20">
        <v>231300</v>
      </c>
      <c r="FV37" s="20">
        <v>219600</v>
      </c>
      <c r="FW37" s="20">
        <v>231300</v>
      </c>
      <c r="FX37" s="20">
        <v>219600</v>
      </c>
      <c r="FY37" s="20">
        <v>231300</v>
      </c>
      <c r="FZ37" s="20">
        <v>212200</v>
      </c>
      <c r="GA37" s="20">
        <v>223500</v>
      </c>
      <c r="GB37" s="20">
        <v>219600</v>
      </c>
      <c r="GC37" s="20">
        <v>212200</v>
      </c>
      <c r="GD37" s="34" t="s">
        <v>163</v>
      </c>
      <c r="GE37" s="20">
        <v>219600</v>
      </c>
      <c r="GF37" s="20">
        <v>231300</v>
      </c>
      <c r="GG37" s="20">
        <v>219600</v>
      </c>
      <c r="GH37" s="20">
        <v>231300</v>
      </c>
      <c r="GI37" s="20">
        <v>219600</v>
      </c>
      <c r="GJ37" s="20">
        <v>231300</v>
      </c>
      <c r="GK37" s="34" t="s">
        <v>163</v>
      </c>
      <c r="GL37" s="20">
        <v>219600</v>
      </c>
      <c r="GM37" s="20">
        <v>231300</v>
      </c>
      <c r="GN37" s="20">
        <v>219600</v>
      </c>
      <c r="GO37" s="20">
        <v>231300</v>
      </c>
      <c r="GP37" s="36" t="s">
        <v>163</v>
      </c>
      <c r="GQ37" s="36" t="s">
        <v>163</v>
      </c>
      <c r="GR37" s="36" t="s">
        <v>163</v>
      </c>
      <c r="GS37" s="36" t="s">
        <v>163</v>
      </c>
      <c r="GT37" s="36" t="s">
        <v>163</v>
      </c>
      <c r="GU37" s="36" t="s">
        <v>163</v>
      </c>
      <c r="GV37" s="36" t="s">
        <v>163</v>
      </c>
      <c r="GW37" s="36" t="s">
        <v>163</v>
      </c>
      <c r="GX37" s="36" t="s">
        <v>163</v>
      </c>
      <c r="GY37" s="36" t="s">
        <v>163</v>
      </c>
      <c r="GZ37" s="20">
        <v>219600</v>
      </c>
      <c r="HA37" s="20">
        <v>231300</v>
      </c>
      <c r="HB37" s="39" t="s">
        <v>163</v>
      </c>
      <c r="HC37" s="39" t="s">
        <v>163</v>
      </c>
      <c r="HD37" s="39" t="s">
        <v>163</v>
      </c>
      <c r="HE37" s="39" t="s">
        <v>163</v>
      </c>
      <c r="HF37" s="39" t="s">
        <v>163</v>
      </c>
      <c r="HG37" s="39" t="s">
        <v>163</v>
      </c>
      <c r="HH37" s="39" t="s">
        <v>163</v>
      </c>
      <c r="HI37" s="39" t="s">
        <v>163</v>
      </c>
      <c r="HJ37" s="39" t="s">
        <v>163</v>
      </c>
      <c r="HK37" s="39" t="s">
        <v>163</v>
      </c>
      <c r="HL37" s="39" t="s">
        <v>163</v>
      </c>
      <c r="HM37" s="39" t="s">
        <v>163</v>
      </c>
      <c r="HN37" s="39"/>
      <c r="HO37" s="39"/>
      <c r="HP37" s="39" t="s">
        <v>163</v>
      </c>
      <c r="HQ37" s="39" t="s">
        <v>163</v>
      </c>
      <c r="HR37" s="39" t="s">
        <v>163</v>
      </c>
      <c r="HS37" s="39" t="s">
        <v>163</v>
      </c>
      <c r="HT37" s="39" t="s">
        <v>163</v>
      </c>
      <c r="HU37" s="39" t="s">
        <v>163</v>
      </c>
      <c r="HV37" s="36" t="s">
        <v>163</v>
      </c>
      <c r="HW37" s="36" t="s">
        <v>163</v>
      </c>
      <c r="HX37" s="36" t="s">
        <v>163</v>
      </c>
      <c r="HY37" s="36" t="s">
        <v>163</v>
      </c>
      <c r="HZ37" s="39" t="s">
        <v>163</v>
      </c>
      <c r="IA37" s="39" t="s">
        <v>163</v>
      </c>
      <c r="IB37" s="39" t="s">
        <v>163</v>
      </c>
      <c r="IC37" s="39" t="s">
        <v>163</v>
      </c>
      <c r="ID37" s="39" t="s">
        <v>163</v>
      </c>
      <c r="IE37" s="39" t="s">
        <v>163</v>
      </c>
      <c r="IF37" s="39" t="s">
        <v>163</v>
      </c>
      <c r="IG37" s="39" t="s">
        <v>163</v>
      </c>
      <c r="IH37" s="39" t="s">
        <v>163</v>
      </c>
      <c r="II37" s="39" t="s">
        <v>163</v>
      </c>
      <c r="IJ37" s="39" t="s">
        <v>163</v>
      </c>
      <c r="IK37" s="39" t="s">
        <v>163</v>
      </c>
      <c r="IL37" s="39" t="s">
        <v>163</v>
      </c>
      <c r="IM37" s="39" t="s">
        <v>163</v>
      </c>
      <c r="IN37" s="39" t="s">
        <v>163</v>
      </c>
      <c r="IO37" s="39"/>
      <c r="IP37" s="39" t="s">
        <v>163</v>
      </c>
      <c r="IQ37" s="39" t="s">
        <v>163</v>
      </c>
      <c r="IR37" s="39" t="s">
        <v>163</v>
      </c>
      <c r="IS37" s="39" t="s">
        <v>163</v>
      </c>
      <c r="IT37" s="39" t="s">
        <v>163</v>
      </c>
      <c r="IU37" s="39" t="s">
        <v>163</v>
      </c>
      <c r="IV37" s="39" t="s">
        <v>163</v>
      </c>
      <c r="IW37" s="39" t="s">
        <v>163</v>
      </c>
      <c r="IX37" s="39" t="s">
        <v>163</v>
      </c>
      <c r="IY37" s="39" t="s">
        <v>163</v>
      </c>
      <c r="IZ37" s="39" t="s">
        <v>163</v>
      </c>
      <c r="JA37" s="39" t="s">
        <v>163</v>
      </c>
      <c r="JB37" s="39" t="s">
        <v>163</v>
      </c>
      <c r="JC37" s="39"/>
      <c r="JD37" t="s">
        <v>163</v>
      </c>
      <c r="JH37" t="s">
        <v>486</v>
      </c>
      <c r="JI37" s="324">
        <v>429600</v>
      </c>
      <c r="JJ37" s="324">
        <v>449640</v>
      </c>
    </row>
    <row r="38" spans="1:270" x14ac:dyDescent="0.25">
      <c r="A38" s="17" t="s">
        <v>506</v>
      </c>
      <c r="B38" t="s">
        <v>163</v>
      </c>
      <c r="C38" s="52" t="s">
        <v>163</v>
      </c>
      <c r="D38" s="46" t="s">
        <v>163</v>
      </c>
      <c r="E38" s="46" t="s">
        <v>163</v>
      </c>
      <c r="F38" s="46" t="s">
        <v>163</v>
      </c>
      <c r="G38" s="59">
        <v>43741</v>
      </c>
      <c r="H38" s="59">
        <v>43488</v>
      </c>
      <c r="I38" s="46" t="s">
        <v>163</v>
      </c>
      <c r="J38" s="46" t="s">
        <v>163</v>
      </c>
      <c r="K38" s="46" t="s">
        <v>163</v>
      </c>
      <c r="L38" s="46" t="s">
        <v>163</v>
      </c>
      <c r="M38" s="45" t="s">
        <v>163</v>
      </c>
      <c r="O38" s="478"/>
      <c r="P38" s="19">
        <v>196000</v>
      </c>
      <c r="Q38" s="20">
        <v>196000</v>
      </c>
      <c r="R38" s="20">
        <v>196000</v>
      </c>
      <c r="S38" s="20">
        <v>137000</v>
      </c>
      <c r="T38" s="34" t="s">
        <v>163</v>
      </c>
      <c r="U38" s="34" t="s">
        <v>163</v>
      </c>
      <c r="V38" s="20">
        <v>137000</v>
      </c>
      <c r="W38" s="20">
        <v>137000</v>
      </c>
      <c r="X38" s="20">
        <v>206000</v>
      </c>
      <c r="Y38" s="34" t="s">
        <v>163</v>
      </c>
      <c r="Z38" s="34" t="s">
        <v>163</v>
      </c>
      <c r="AA38" s="20">
        <v>201000</v>
      </c>
      <c r="AB38" s="20">
        <v>196000</v>
      </c>
      <c r="AC38" s="34" t="s">
        <v>163</v>
      </c>
      <c r="AD38" s="20">
        <v>138900</v>
      </c>
      <c r="AE38" s="20">
        <v>196000</v>
      </c>
      <c r="AF38" s="20">
        <v>204500</v>
      </c>
      <c r="AG38" s="20">
        <v>204500</v>
      </c>
      <c r="AH38" s="34" t="s">
        <v>163</v>
      </c>
      <c r="AI38" s="20">
        <v>138900</v>
      </c>
      <c r="AJ38" s="20">
        <v>204800</v>
      </c>
      <c r="AK38" s="20">
        <v>204800</v>
      </c>
      <c r="AL38" s="20">
        <v>208700</v>
      </c>
      <c r="AM38" s="20">
        <v>208700</v>
      </c>
      <c r="AN38" s="34" t="s">
        <v>163</v>
      </c>
      <c r="AO38" s="20">
        <v>204800</v>
      </c>
      <c r="AP38" s="20">
        <v>208700</v>
      </c>
      <c r="AQ38" s="34" t="s">
        <v>163</v>
      </c>
      <c r="AR38" s="20">
        <v>204800</v>
      </c>
      <c r="AS38" s="20">
        <v>208700</v>
      </c>
      <c r="AT38" s="20">
        <v>204800</v>
      </c>
      <c r="AU38" s="20">
        <v>208700</v>
      </c>
      <c r="AV38" s="34" t="s">
        <v>163</v>
      </c>
      <c r="AW38" s="20">
        <v>214000</v>
      </c>
      <c r="AX38" s="20">
        <v>214000</v>
      </c>
      <c r="AY38" s="20">
        <v>222300</v>
      </c>
      <c r="AZ38" s="20">
        <v>222300</v>
      </c>
      <c r="BA38" s="20">
        <v>214000</v>
      </c>
      <c r="BB38" s="20">
        <v>222300</v>
      </c>
      <c r="BC38" s="20">
        <v>224000</v>
      </c>
      <c r="BD38" s="20">
        <v>232300</v>
      </c>
      <c r="BE38" s="20">
        <v>214000</v>
      </c>
      <c r="BF38" s="20">
        <v>222300</v>
      </c>
      <c r="BG38" s="20">
        <v>219000</v>
      </c>
      <c r="BH38" s="20">
        <v>227300</v>
      </c>
      <c r="BI38" s="20">
        <v>214000</v>
      </c>
      <c r="BJ38" s="20">
        <v>222300</v>
      </c>
      <c r="BK38" s="34" t="s">
        <v>163</v>
      </c>
      <c r="BL38" s="20">
        <v>219000</v>
      </c>
      <c r="BM38" s="20">
        <v>214000</v>
      </c>
      <c r="BN38" s="20">
        <v>222300</v>
      </c>
      <c r="BO38" s="20">
        <v>214000</v>
      </c>
      <c r="BP38" s="20">
        <v>222300</v>
      </c>
      <c r="BQ38" s="34" t="s">
        <v>163</v>
      </c>
      <c r="BR38" s="34" t="s">
        <v>163</v>
      </c>
      <c r="BS38" s="34" t="s">
        <v>163</v>
      </c>
      <c r="BT38" s="34" t="s">
        <v>163</v>
      </c>
      <c r="BU38" s="34" t="s">
        <v>163</v>
      </c>
      <c r="BV38" s="20">
        <v>225400</v>
      </c>
      <c r="BW38" s="20">
        <v>236200</v>
      </c>
      <c r="BX38" s="20">
        <v>220400</v>
      </c>
      <c r="BY38" s="20">
        <v>225400</v>
      </c>
      <c r="BZ38" s="20">
        <v>220400</v>
      </c>
      <c r="CA38" s="20">
        <v>231200</v>
      </c>
      <c r="CB38" s="20">
        <v>220400</v>
      </c>
      <c r="CC38" s="20">
        <v>231200</v>
      </c>
      <c r="CD38" s="20">
        <v>231200</v>
      </c>
      <c r="CE38" s="20">
        <v>220400</v>
      </c>
      <c r="CF38" s="20">
        <v>231200</v>
      </c>
      <c r="CG38" s="20">
        <v>220400</v>
      </c>
      <c r="CH38" s="20">
        <v>231200</v>
      </c>
      <c r="CI38" s="34" t="s">
        <v>163</v>
      </c>
      <c r="CJ38" s="20">
        <v>220400</v>
      </c>
      <c r="CK38" s="20">
        <v>231200</v>
      </c>
      <c r="CL38" s="20">
        <v>220400</v>
      </c>
      <c r="CM38" s="20">
        <v>231200</v>
      </c>
      <c r="CN38" s="34" t="s">
        <v>163</v>
      </c>
      <c r="CO38" s="20">
        <v>225400</v>
      </c>
      <c r="CP38" s="34" t="s">
        <v>163</v>
      </c>
      <c r="CQ38" s="20">
        <v>227000</v>
      </c>
      <c r="CR38" s="20">
        <v>238100</v>
      </c>
      <c r="CS38" s="20">
        <v>232000</v>
      </c>
      <c r="CT38" s="20">
        <v>243100</v>
      </c>
      <c r="CU38" s="34" t="s">
        <v>163</v>
      </c>
      <c r="CV38" s="34" t="s">
        <v>163</v>
      </c>
      <c r="CW38" s="20">
        <v>227000</v>
      </c>
      <c r="CX38" s="20">
        <v>238100</v>
      </c>
      <c r="CY38" s="20">
        <v>227000</v>
      </c>
      <c r="CZ38" s="20">
        <v>238100</v>
      </c>
      <c r="DA38" s="20">
        <v>227000</v>
      </c>
      <c r="DB38" s="20">
        <v>238100</v>
      </c>
      <c r="DC38" s="20">
        <v>227000</v>
      </c>
      <c r="DD38" s="20">
        <v>238100</v>
      </c>
      <c r="DE38" s="20">
        <v>227000</v>
      </c>
      <c r="DF38" s="20">
        <v>238100</v>
      </c>
      <c r="DG38" s="20">
        <v>227000</v>
      </c>
      <c r="DH38" s="20">
        <v>238100</v>
      </c>
      <c r="DI38" s="20">
        <v>227000</v>
      </c>
      <c r="DJ38" s="20">
        <v>238100</v>
      </c>
      <c r="DK38" s="34" t="s">
        <v>163</v>
      </c>
      <c r="DL38" s="34" t="s">
        <v>163</v>
      </c>
      <c r="DM38" s="20">
        <v>250300</v>
      </c>
      <c r="DN38" s="20">
        <v>227000</v>
      </c>
      <c r="DO38" s="20">
        <v>238100</v>
      </c>
      <c r="DP38" s="34" t="s">
        <v>163</v>
      </c>
      <c r="DQ38" s="20">
        <v>248000</v>
      </c>
      <c r="DR38" s="20">
        <v>260000</v>
      </c>
      <c r="DS38" s="20">
        <v>248000</v>
      </c>
      <c r="DT38" s="20">
        <v>260000</v>
      </c>
      <c r="DU38" s="20">
        <v>248000</v>
      </c>
      <c r="DV38" s="20">
        <v>260000</v>
      </c>
      <c r="DW38" s="20">
        <v>248000</v>
      </c>
      <c r="DX38" s="20">
        <v>260000</v>
      </c>
      <c r="DY38" s="20">
        <v>248000</v>
      </c>
      <c r="DZ38" s="20">
        <v>248000</v>
      </c>
      <c r="EA38" s="20">
        <v>260000</v>
      </c>
      <c r="EB38" s="34" t="s">
        <v>163</v>
      </c>
      <c r="EC38" s="34" t="s">
        <v>163</v>
      </c>
      <c r="ED38" s="20">
        <v>274000</v>
      </c>
      <c r="EE38" s="20">
        <v>248000</v>
      </c>
      <c r="EF38" s="20">
        <v>260000</v>
      </c>
      <c r="EG38" s="20">
        <v>248000</v>
      </c>
      <c r="EH38" s="20">
        <v>248000</v>
      </c>
      <c r="EI38" s="20">
        <v>260000</v>
      </c>
      <c r="EJ38" s="20">
        <v>248000</v>
      </c>
      <c r="EK38" s="20">
        <v>260000</v>
      </c>
      <c r="EL38" s="20">
        <v>248000</v>
      </c>
      <c r="EM38" s="20">
        <v>260000</v>
      </c>
      <c r="EN38" s="20">
        <v>248000</v>
      </c>
      <c r="EO38" s="20">
        <v>260000</v>
      </c>
      <c r="EP38" s="20">
        <v>248000</v>
      </c>
      <c r="EQ38" s="20">
        <v>260000</v>
      </c>
      <c r="ER38" s="20">
        <v>248000</v>
      </c>
      <c r="ES38" s="20">
        <v>260000</v>
      </c>
      <c r="ET38" s="20">
        <v>248000</v>
      </c>
      <c r="EU38" s="20">
        <v>255400</v>
      </c>
      <c r="EV38" s="20">
        <v>267800</v>
      </c>
      <c r="EW38" s="20">
        <v>255400</v>
      </c>
      <c r="EX38" s="20">
        <v>255400</v>
      </c>
      <c r="EY38" s="20">
        <v>267800</v>
      </c>
      <c r="EZ38" s="20">
        <v>255400</v>
      </c>
      <c r="FA38" s="20">
        <v>267800</v>
      </c>
      <c r="FB38" s="20">
        <v>255400</v>
      </c>
      <c r="FC38" s="20">
        <v>267800</v>
      </c>
      <c r="FD38" s="34" t="s">
        <v>163</v>
      </c>
      <c r="FE38" s="34" t="s">
        <v>163</v>
      </c>
      <c r="FF38" s="34" t="s">
        <v>163</v>
      </c>
      <c r="FG38" s="20">
        <v>255400</v>
      </c>
      <c r="FH38" s="20">
        <v>267800</v>
      </c>
      <c r="FI38" s="20">
        <v>255400</v>
      </c>
      <c r="FJ38" s="20">
        <v>267800</v>
      </c>
      <c r="FK38" s="20">
        <v>255400</v>
      </c>
      <c r="FL38" s="20">
        <v>267800</v>
      </c>
      <c r="FM38" s="34" t="s">
        <v>163</v>
      </c>
      <c r="FN38" s="20">
        <v>255400</v>
      </c>
      <c r="FO38" s="20">
        <v>267800</v>
      </c>
      <c r="FP38" s="20">
        <v>264300</v>
      </c>
      <c r="FQ38" s="20">
        <v>264300</v>
      </c>
      <c r="FR38" s="20">
        <v>277200</v>
      </c>
      <c r="FS38" s="20">
        <v>277200</v>
      </c>
      <c r="FT38" s="20">
        <v>264300</v>
      </c>
      <c r="FU38" s="20">
        <v>277200</v>
      </c>
      <c r="FV38" s="20">
        <v>264300</v>
      </c>
      <c r="FW38" s="20">
        <v>277200</v>
      </c>
      <c r="FX38" s="20">
        <v>264300</v>
      </c>
      <c r="FY38" s="20">
        <v>277200</v>
      </c>
      <c r="FZ38" s="20">
        <v>255400</v>
      </c>
      <c r="GA38" s="20">
        <v>267800</v>
      </c>
      <c r="GB38" s="20">
        <v>264300</v>
      </c>
      <c r="GC38" s="20">
        <v>255400</v>
      </c>
      <c r="GD38" s="34" t="s">
        <v>163</v>
      </c>
      <c r="GE38" s="20">
        <v>264300</v>
      </c>
      <c r="GF38" s="20">
        <v>277200</v>
      </c>
      <c r="GG38" s="20">
        <v>264300</v>
      </c>
      <c r="GH38" s="20">
        <v>277200</v>
      </c>
      <c r="GI38" s="20">
        <v>264300</v>
      </c>
      <c r="GJ38" s="20">
        <v>277200</v>
      </c>
      <c r="GK38" s="34" t="s">
        <v>163</v>
      </c>
      <c r="GL38" s="20">
        <v>264300</v>
      </c>
      <c r="GM38" s="20">
        <v>277200</v>
      </c>
      <c r="GN38" s="20">
        <v>264300</v>
      </c>
      <c r="GO38" s="20">
        <v>277200</v>
      </c>
      <c r="GP38" s="36" t="s">
        <v>163</v>
      </c>
      <c r="GQ38" s="36" t="s">
        <v>163</v>
      </c>
      <c r="GR38" s="36" t="s">
        <v>163</v>
      </c>
      <c r="GS38" s="36" t="s">
        <v>163</v>
      </c>
      <c r="GT38" s="36" t="s">
        <v>163</v>
      </c>
      <c r="GU38" s="36" t="s">
        <v>163</v>
      </c>
      <c r="GV38" s="36" t="s">
        <v>163</v>
      </c>
      <c r="GW38" s="36" t="s">
        <v>163</v>
      </c>
      <c r="GX38" s="36" t="s">
        <v>163</v>
      </c>
      <c r="GY38" s="36" t="s">
        <v>163</v>
      </c>
      <c r="GZ38" s="20">
        <v>264300</v>
      </c>
      <c r="HA38" s="20">
        <v>277200</v>
      </c>
      <c r="HB38" s="39" t="s">
        <v>163</v>
      </c>
      <c r="HC38" s="39" t="s">
        <v>163</v>
      </c>
      <c r="HD38" s="39" t="s">
        <v>163</v>
      </c>
      <c r="HE38" s="39" t="s">
        <v>163</v>
      </c>
      <c r="HF38" s="39" t="s">
        <v>163</v>
      </c>
      <c r="HG38" s="39" t="s">
        <v>163</v>
      </c>
      <c r="HH38" s="39" t="s">
        <v>163</v>
      </c>
      <c r="HI38" s="39" t="s">
        <v>163</v>
      </c>
      <c r="HJ38" s="39" t="s">
        <v>163</v>
      </c>
      <c r="HK38" s="39" t="s">
        <v>163</v>
      </c>
      <c r="HL38" s="39" t="s">
        <v>163</v>
      </c>
      <c r="HM38" s="39" t="s">
        <v>163</v>
      </c>
      <c r="HN38" s="39"/>
      <c r="HO38" s="39"/>
      <c r="HP38" s="39" t="s">
        <v>163</v>
      </c>
      <c r="HQ38" s="39" t="s">
        <v>163</v>
      </c>
      <c r="HR38" s="39" t="s">
        <v>163</v>
      </c>
      <c r="HS38" s="39" t="s">
        <v>163</v>
      </c>
      <c r="HT38" s="39" t="s">
        <v>163</v>
      </c>
      <c r="HU38" s="39" t="s">
        <v>163</v>
      </c>
      <c r="HV38" s="36" t="s">
        <v>163</v>
      </c>
      <c r="HW38" s="36" t="s">
        <v>163</v>
      </c>
      <c r="HX38" s="36" t="s">
        <v>163</v>
      </c>
      <c r="HY38" s="36" t="s">
        <v>163</v>
      </c>
      <c r="HZ38" s="39" t="s">
        <v>163</v>
      </c>
      <c r="IA38" s="39" t="s">
        <v>163</v>
      </c>
      <c r="IB38" s="39" t="s">
        <v>163</v>
      </c>
      <c r="IC38" s="39" t="s">
        <v>163</v>
      </c>
      <c r="ID38" s="39" t="s">
        <v>163</v>
      </c>
      <c r="IE38" s="39" t="s">
        <v>163</v>
      </c>
      <c r="IF38" s="39" t="s">
        <v>163</v>
      </c>
      <c r="IG38" s="39" t="s">
        <v>163</v>
      </c>
      <c r="IH38" s="39" t="s">
        <v>163</v>
      </c>
      <c r="II38" s="39" t="s">
        <v>163</v>
      </c>
      <c r="IJ38" s="39" t="s">
        <v>163</v>
      </c>
      <c r="IK38" s="39" t="s">
        <v>163</v>
      </c>
      <c r="IL38" s="39" t="s">
        <v>163</v>
      </c>
      <c r="IM38" s="39" t="s">
        <v>163</v>
      </c>
      <c r="IN38" s="39" t="s">
        <v>163</v>
      </c>
      <c r="IO38" s="39"/>
      <c r="IP38" s="39" t="s">
        <v>163</v>
      </c>
      <c r="IQ38" s="39" t="s">
        <v>163</v>
      </c>
      <c r="IR38" s="39" t="s">
        <v>163</v>
      </c>
      <c r="IS38" s="39" t="s">
        <v>163</v>
      </c>
      <c r="IT38" s="39" t="s">
        <v>163</v>
      </c>
      <c r="IU38" s="39" t="s">
        <v>163</v>
      </c>
      <c r="IV38" s="39" t="s">
        <v>163</v>
      </c>
      <c r="IW38" s="39" t="s">
        <v>163</v>
      </c>
      <c r="IX38" s="39" t="s">
        <v>163</v>
      </c>
      <c r="IY38" s="39" t="s">
        <v>163</v>
      </c>
      <c r="IZ38" s="39" t="s">
        <v>163</v>
      </c>
      <c r="JA38" s="39" t="s">
        <v>163</v>
      </c>
      <c r="JB38" s="39" t="s">
        <v>163</v>
      </c>
      <c r="JC38" s="39"/>
      <c r="JD38" t="s">
        <v>163</v>
      </c>
      <c r="JH38" t="s">
        <v>485</v>
      </c>
      <c r="JI38" s="324">
        <v>176280</v>
      </c>
      <c r="JJ38" s="324">
        <v>184320</v>
      </c>
    </row>
    <row r="39" spans="1:270" x14ac:dyDescent="0.25">
      <c r="A39" s="17" t="s">
        <v>507</v>
      </c>
      <c r="B39" t="s">
        <v>163</v>
      </c>
      <c r="C39" s="55" t="s">
        <v>163</v>
      </c>
      <c r="D39" s="47" t="s">
        <v>163</v>
      </c>
      <c r="E39" s="47" t="s">
        <v>163</v>
      </c>
      <c r="F39" s="47" t="s">
        <v>163</v>
      </c>
      <c r="G39" s="48">
        <v>43804</v>
      </c>
      <c r="H39" s="48" t="s">
        <v>457</v>
      </c>
      <c r="I39" s="47" t="s">
        <v>163</v>
      </c>
      <c r="J39" s="47" t="s">
        <v>163</v>
      </c>
      <c r="K39" s="47" t="s">
        <v>163</v>
      </c>
      <c r="L39" s="47" t="s">
        <v>163</v>
      </c>
      <c r="M39" s="49" t="s">
        <v>163</v>
      </c>
      <c r="O39" s="478"/>
      <c r="P39" s="19">
        <v>196000</v>
      </c>
      <c r="Q39" s="20">
        <v>196000</v>
      </c>
      <c r="R39" s="20">
        <v>196000</v>
      </c>
      <c r="S39" s="34" t="s">
        <v>163</v>
      </c>
      <c r="T39" s="34" t="s">
        <v>163</v>
      </c>
      <c r="U39" s="34" t="s">
        <v>163</v>
      </c>
      <c r="V39" s="34" t="s">
        <v>163</v>
      </c>
      <c r="W39" s="34" t="s">
        <v>163</v>
      </c>
      <c r="X39" s="20">
        <v>206000</v>
      </c>
      <c r="Y39" s="34" t="s">
        <v>163</v>
      </c>
      <c r="Z39" s="34" t="s">
        <v>163</v>
      </c>
      <c r="AA39" s="20">
        <v>201000</v>
      </c>
      <c r="AB39" s="20">
        <v>196000</v>
      </c>
      <c r="AC39" s="34" t="s">
        <v>163</v>
      </c>
      <c r="AD39" s="34" t="s">
        <v>163</v>
      </c>
      <c r="AE39" s="20">
        <v>196000</v>
      </c>
      <c r="AF39" s="34" t="s">
        <v>163</v>
      </c>
      <c r="AG39" s="20">
        <v>204500</v>
      </c>
      <c r="AH39" s="34" t="s">
        <v>163</v>
      </c>
      <c r="AI39" s="34" t="s">
        <v>163</v>
      </c>
      <c r="AJ39" s="20">
        <v>204800</v>
      </c>
      <c r="AK39" s="20">
        <v>204800</v>
      </c>
      <c r="AL39" s="20">
        <v>208700</v>
      </c>
      <c r="AM39" s="20">
        <v>208700</v>
      </c>
      <c r="AN39" s="34" t="s">
        <v>163</v>
      </c>
      <c r="AO39" s="20">
        <v>204800</v>
      </c>
      <c r="AP39" s="20">
        <v>208700</v>
      </c>
      <c r="AQ39" s="34" t="s">
        <v>163</v>
      </c>
      <c r="AR39" s="20">
        <v>204800</v>
      </c>
      <c r="AS39" s="20">
        <v>208700</v>
      </c>
      <c r="AT39" s="20">
        <v>204800</v>
      </c>
      <c r="AU39" s="20">
        <v>208700</v>
      </c>
      <c r="AV39" s="34" t="s">
        <v>163</v>
      </c>
      <c r="AW39" s="20">
        <v>214000</v>
      </c>
      <c r="AX39" s="20">
        <v>214000</v>
      </c>
      <c r="AY39" s="20">
        <v>222300</v>
      </c>
      <c r="AZ39" s="20">
        <v>222300</v>
      </c>
      <c r="BA39" s="20">
        <v>149600</v>
      </c>
      <c r="BB39" s="20">
        <v>155400</v>
      </c>
      <c r="BC39" s="20">
        <v>224000</v>
      </c>
      <c r="BD39" s="20">
        <v>232300</v>
      </c>
      <c r="BE39" s="20">
        <v>214000</v>
      </c>
      <c r="BF39" s="20">
        <v>222300</v>
      </c>
      <c r="BG39" s="20">
        <v>219000</v>
      </c>
      <c r="BH39" s="20">
        <v>227300</v>
      </c>
      <c r="BI39" s="20">
        <v>214000</v>
      </c>
      <c r="BJ39" s="20">
        <v>222300</v>
      </c>
      <c r="BK39" s="34" t="s">
        <v>163</v>
      </c>
      <c r="BL39" s="34" t="s">
        <v>163</v>
      </c>
      <c r="BM39" s="20">
        <v>214000</v>
      </c>
      <c r="BN39" s="20">
        <v>222300</v>
      </c>
      <c r="BO39" s="20">
        <v>214000</v>
      </c>
      <c r="BP39" s="20">
        <v>222300</v>
      </c>
      <c r="BQ39" s="34" t="s">
        <v>163</v>
      </c>
      <c r="BR39" s="34" t="s">
        <v>163</v>
      </c>
      <c r="BS39" s="34" t="s">
        <v>163</v>
      </c>
      <c r="BT39" s="34" t="s">
        <v>163</v>
      </c>
      <c r="BU39" s="34" t="s">
        <v>163</v>
      </c>
      <c r="BV39" s="20">
        <v>225400</v>
      </c>
      <c r="BW39" s="20">
        <v>236200</v>
      </c>
      <c r="BX39" s="20">
        <v>220400</v>
      </c>
      <c r="BY39" s="34" t="s">
        <v>163</v>
      </c>
      <c r="BZ39" s="20">
        <v>220400</v>
      </c>
      <c r="CA39" s="20">
        <v>231200</v>
      </c>
      <c r="CB39" s="20">
        <v>220400</v>
      </c>
      <c r="CC39" s="20">
        <v>231200</v>
      </c>
      <c r="CD39" s="20">
        <v>231200</v>
      </c>
      <c r="CE39" s="20">
        <v>154100</v>
      </c>
      <c r="CF39" s="20">
        <v>161600</v>
      </c>
      <c r="CG39" s="20">
        <v>220400</v>
      </c>
      <c r="CH39" s="20">
        <v>231200</v>
      </c>
      <c r="CI39" s="34" t="s">
        <v>163</v>
      </c>
      <c r="CJ39" s="20">
        <v>220400</v>
      </c>
      <c r="CK39" s="20">
        <v>231200</v>
      </c>
      <c r="CL39" s="20">
        <v>220400</v>
      </c>
      <c r="CM39" s="20">
        <v>231200</v>
      </c>
      <c r="CN39" s="34" t="s">
        <v>163</v>
      </c>
      <c r="CO39" s="34" t="s">
        <v>163</v>
      </c>
      <c r="CP39" s="34" t="s">
        <v>163</v>
      </c>
      <c r="CQ39" s="20">
        <v>227000</v>
      </c>
      <c r="CR39" s="20">
        <v>238100</v>
      </c>
      <c r="CS39" s="20">
        <v>232000</v>
      </c>
      <c r="CT39" s="20">
        <v>243100</v>
      </c>
      <c r="CU39" s="34" t="s">
        <v>163</v>
      </c>
      <c r="CV39" s="34" t="s">
        <v>163</v>
      </c>
      <c r="CW39" s="20">
        <v>227000</v>
      </c>
      <c r="CX39" s="20">
        <v>238100</v>
      </c>
      <c r="CY39" s="20">
        <v>227000</v>
      </c>
      <c r="CZ39" s="20">
        <v>238100</v>
      </c>
      <c r="DA39" s="20">
        <v>227000</v>
      </c>
      <c r="DB39" s="20">
        <v>238100</v>
      </c>
      <c r="DC39" s="20">
        <v>158700</v>
      </c>
      <c r="DD39" s="20">
        <v>166400</v>
      </c>
      <c r="DE39" s="20">
        <v>227000</v>
      </c>
      <c r="DF39" s="20">
        <v>238100</v>
      </c>
      <c r="DG39" s="20">
        <v>227000</v>
      </c>
      <c r="DH39" s="20">
        <v>238100</v>
      </c>
      <c r="DI39" s="20">
        <v>158700</v>
      </c>
      <c r="DJ39" s="20">
        <v>166400</v>
      </c>
      <c r="DK39" s="34" t="s">
        <v>163</v>
      </c>
      <c r="DL39" s="34" t="s">
        <v>163</v>
      </c>
      <c r="DM39" s="20">
        <v>298800</v>
      </c>
      <c r="DN39" s="20">
        <v>227000</v>
      </c>
      <c r="DO39" s="20">
        <v>238100</v>
      </c>
      <c r="DP39" s="34" t="s">
        <v>163</v>
      </c>
      <c r="DQ39" s="20">
        <v>248000</v>
      </c>
      <c r="DR39" s="20">
        <v>260000</v>
      </c>
      <c r="DS39" s="20">
        <v>248000</v>
      </c>
      <c r="DT39" s="20">
        <v>260000</v>
      </c>
      <c r="DU39" s="20">
        <v>248000</v>
      </c>
      <c r="DV39" s="20">
        <v>260000</v>
      </c>
      <c r="DW39" s="20">
        <v>248000</v>
      </c>
      <c r="DX39" s="20">
        <v>260000</v>
      </c>
      <c r="DY39" s="20">
        <v>248000</v>
      </c>
      <c r="DZ39" s="20">
        <v>248000</v>
      </c>
      <c r="EA39" s="20">
        <v>260000</v>
      </c>
      <c r="EB39" s="34" t="s">
        <v>163</v>
      </c>
      <c r="EC39" s="34" t="s">
        <v>163</v>
      </c>
      <c r="ED39" s="20">
        <v>317000</v>
      </c>
      <c r="EE39" s="20">
        <v>248000</v>
      </c>
      <c r="EF39" s="20">
        <v>260000</v>
      </c>
      <c r="EG39" s="20">
        <v>248000</v>
      </c>
      <c r="EH39" s="20">
        <v>173000</v>
      </c>
      <c r="EI39" s="20">
        <v>181000</v>
      </c>
      <c r="EJ39" s="20">
        <v>248000</v>
      </c>
      <c r="EK39" s="20">
        <v>260000</v>
      </c>
      <c r="EL39" s="20">
        <v>248000</v>
      </c>
      <c r="EM39" s="20">
        <v>260000</v>
      </c>
      <c r="EN39" s="20">
        <v>248000</v>
      </c>
      <c r="EO39" s="20">
        <v>260000</v>
      </c>
      <c r="EP39" s="20">
        <v>173000</v>
      </c>
      <c r="EQ39" s="20">
        <v>181000</v>
      </c>
      <c r="ER39" s="32" t="s">
        <v>163</v>
      </c>
      <c r="ES39" s="32" t="s">
        <v>163</v>
      </c>
      <c r="ET39" s="20">
        <v>248000</v>
      </c>
      <c r="EU39" s="20">
        <v>255400</v>
      </c>
      <c r="EV39" s="20">
        <v>267800</v>
      </c>
      <c r="EW39" s="20">
        <v>255400</v>
      </c>
      <c r="EX39" s="20">
        <v>255400</v>
      </c>
      <c r="EY39" s="20">
        <v>267800</v>
      </c>
      <c r="EZ39" s="20">
        <v>255400</v>
      </c>
      <c r="FA39" s="20">
        <v>267800</v>
      </c>
      <c r="FB39" s="20">
        <v>255400</v>
      </c>
      <c r="FC39" s="20">
        <v>267800</v>
      </c>
      <c r="FD39" s="34" t="s">
        <v>163</v>
      </c>
      <c r="FE39" s="34" t="s">
        <v>163</v>
      </c>
      <c r="FF39" s="34" t="s">
        <v>163</v>
      </c>
      <c r="FG39" s="20">
        <v>255400</v>
      </c>
      <c r="FH39" s="20">
        <v>267800</v>
      </c>
      <c r="FI39" s="20">
        <v>255400</v>
      </c>
      <c r="FJ39" s="20">
        <v>267800</v>
      </c>
      <c r="FK39" s="20">
        <v>178200</v>
      </c>
      <c r="FL39" s="20">
        <v>186400</v>
      </c>
      <c r="FM39" s="34" t="s">
        <v>163</v>
      </c>
      <c r="FN39" s="20">
        <v>255400</v>
      </c>
      <c r="FO39" s="20">
        <v>267800</v>
      </c>
      <c r="FP39" s="20">
        <v>264300</v>
      </c>
      <c r="FQ39" s="20">
        <v>264300</v>
      </c>
      <c r="FR39" s="20">
        <v>277200</v>
      </c>
      <c r="FS39" s="20">
        <v>277200</v>
      </c>
      <c r="FT39" s="20">
        <v>264300</v>
      </c>
      <c r="FU39" s="20">
        <v>277200</v>
      </c>
      <c r="FV39" s="20">
        <v>264300</v>
      </c>
      <c r="FW39" s="20">
        <v>277200</v>
      </c>
      <c r="FX39" s="34" t="s">
        <v>163</v>
      </c>
      <c r="FY39" s="34" t="s">
        <v>163</v>
      </c>
      <c r="FZ39" s="20">
        <v>255400</v>
      </c>
      <c r="GA39" s="20">
        <v>267800</v>
      </c>
      <c r="GB39" s="20">
        <v>264300</v>
      </c>
      <c r="GC39" s="34" t="s">
        <v>163</v>
      </c>
      <c r="GD39" s="34" t="s">
        <v>163</v>
      </c>
      <c r="GE39" s="20">
        <v>264300</v>
      </c>
      <c r="GF39" s="20">
        <v>277200</v>
      </c>
      <c r="GG39" s="20">
        <v>264300</v>
      </c>
      <c r="GH39" s="20">
        <v>277200</v>
      </c>
      <c r="GI39" s="20">
        <v>124500</v>
      </c>
      <c r="GJ39" s="20">
        <v>130200</v>
      </c>
      <c r="GK39" s="34" t="s">
        <v>163</v>
      </c>
      <c r="GL39" s="20">
        <v>264300</v>
      </c>
      <c r="GM39" s="20">
        <v>277200</v>
      </c>
      <c r="GN39" s="20">
        <v>264300</v>
      </c>
      <c r="GO39" s="20">
        <v>277200</v>
      </c>
      <c r="GP39" s="36" t="s">
        <v>163</v>
      </c>
      <c r="GQ39" s="36" t="s">
        <v>163</v>
      </c>
      <c r="GR39" s="36" t="s">
        <v>163</v>
      </c>
      <c r="GS39" s="36" t="s">
        <v>163</v>
      </c>
      <c r="GT39" s="36" t="s">
        <v>163</v>
      </c>
      <c r="GU39" s="36" t="s">
        <v>163</v>
      </c>
      <c r="GV39" s="36" t="s">
        <v>163</v>
      </c>
      <c r="GW39" s="36" t="s">
        <v>163</v>
      </c>
      <c r="GX39" s="36" t="s">
        <v>163</v>
      </c>
      <c r="GY39" s="36" t="s">
        <v>163</v>
      </c>
      <c r="GZ39" s="20">
        <v>264300</v>
      </c>
      <c r="HA39" s="20">
        <v>277200</v>
      </c>
      <c r="HB39" s="39" t="s">
        <v>163</v>
      </c>
      <c r="HC39" s="39" t="s">
        <v>163</v>
      </c>
      <c r="HD39" s="39" t="s">
        <v>163</v>
      </c>
      <c r="HE39" s="39" t="s">
        <v>163</v>
      </c>
      <c r="HF39" s="39" t="s">
        <v>163</v>
      </c>
      <c r="HG39" s="39" t="s">
        <v>163</v>
      </c>
      <c r="HH39" s="39" t="s">
        <v>163</v>
      </c>
      <c r="HI39" s="39" t="s">
        <v>163</v>
      </c>
      <c r="HJ39" s="39" t="s">
        <v>163</v>
      </c>
      <c r="HK39" s="39" t="s">
        <v>163</v>
      </c>
      <c r="HL39" s="39" t="s">
        <v>163</v>
      </c>
      <c r="HM39" s="39" t="s">
        <v>163</v>
      </c>
      <c r="HN39" s="39"/>
      <c r="HO39" s="39"/>
      <c r="HP39" s="39" t="s">
        <v>163</v>
      </c>
      <c r="HQ39" s="39" t="s">
        <v>163</v>
      </c>
      <c r="HR39" s="39" t="s">
        <v>163</v>
      </c>
      <c r="HS39" s="39" t="s">
        <v>163</v>
      </c>
      <c r="HT39" s="39" t="s">
        <v>163</v>
      </c>
      <c r="HU39" s="39" t="s">
        <v>163</v>
      </c>
      <c r="HV39" s="36" t="s">
        <v>163</v>
      </c>
      <c r="HW39" s="36" t="s">
        <v>163</v>
      </c>
      <c r="HX39" s="36" t="s">
        <v>163</v>
      </c>
      <c r="HY39" s="36" t="s">
        <v>163</v>
      </c>
      <c r="HZ39" s="39" t="s">
        <v>163</v>
      </c>
      <c r="IA39" s="39" t="s">
        <v>163</v>
      </c>
      <c r="IB39" s="39" t="s">
        <v>163</v>
      </c>
      <c r="IC39" s="39" t="s">
        <v>163</v>
      </c>
      <c r="ID39" s="39" t="s">
        <v>163</v>
      </c>
      <c r="IE39" s="39" t="s">
        <v>163</v>
      </c>
      <c r="IF39" s="39" t="s">
        <v>163</v>
      </c>
      <c r="IG39" s="39" t="s">
        <v>163</v>
      </c>
      <c r="IH39" s="39" t="s">
        <v>163</v>
      </c>
      <c r="II39" s="39" t="s">
        <v>163</v>
      </c>
      <c r="IJ39" s="39" t="s">
        <v>163</v>
      </c>
      <c r="IK39" s="39" t="s">
        <v>163</v>
      </c>
      <c r="IL39" s="39" t="s">
        <v>163</v>
      </c>
      <c r="IM39" s="39" t="s">
        <v>163</v>
      </c>
      <c r="IN39" s="39" t="s">
        <v>163</v>
      </c>
      <c r="IO39" s="39"/>
      <c r="IP39" s="39" t="s">
        <v>163</v>
      </c>
      <c r="IQ39" s="39" t="s">
        <v>163</v>
      </c>
      <c r="IR39" s="39" t="s">
        <v>163</v>
      </c>
      <c r="IS39" s="39" t="s">
        <v>163</v>
      </c>
      <c r="IT39" s="39" t="s">
        <v>163</v>
      </c>
      <c r="IU39" s="39" t="s">
        <v>163</v>
      </c>
      <c r="IV39" s="39" t="s">
        <v>163</v>
      </c>
      <c r="IW39" s="39" t="s">
        <v>163</v>
      </c>
      <c r="IX39" s="39" t="s">
        <v>163</v>
      </c>
      <c r="IY39" s="39" t="s">
        <v>163</v>
      </c>
      <c r="IZ39" s="39" t="s">
        <v>163</v>
      </c>
      <c r="JA39" s="39" t="s">
        <v>163</v>
      </c>
      <c r="JB39" s="39" t="s">
        <v>163</v>
      </c>
      <c r="JC39" s="39"/>
      <c r="JD39" t="s">
        <v>163</v>
      </c>
      <c r="JH39" t="s">
        <v>500</v>
      </c>
      <c r="JI39" s="324">
        <v>265920</v>
      </c>
      <c r="JJ39" s="324">
        <v>279120</v>
      </c>
    </row>
    <row r="40" spans="1:270" x14ac:dyDescent="0.25">
      <c r="A40" s="17" t="s">
        <v>508</v>
      </c>
      <c r="B40" t="s">
        <v>163</v>
      </c>
      <c r="O40" s="478"/>
      <c r="P40" s="19">
        <v>216000</v>
      </c>
      <c r="Q40" s="20">
        <v>216000</v>
      </c>
      <c r="R40" s="20">
        <v>216000</v>
      </c>
      <c r="S40" s="34" t="s">
        <v>163</v>
      </c>
      <c r="T40" s="34" t="s">
        <v>163</v>
      </c>
      <c r="U40" s="34" t="s">
        <v>163</v>
      </c>
      <c r="V40" s="34" t="s">
        <v>163</v>
      </c>
      <c r="W40" s="34" t="s">
        <v>163</v>
      </c>
      <c r="X40" s="20">
        <v>226000</v>
      </c>
      <c r="Y40" s="34" t="s">
        <v>163</v>
      </c>
      <c r="Z40" s="34" t="s">
        <v>163</v>
      </c>
      <c r="AA40" s="20">
        <v>221000</v>
      </c>
      <c r="AB40" s="20">
        <v>216000</v>
      </c>
      <c r="AC40" s="34" t="s">
        <v>163</v>
      </c>
      <c r="AD40" s="34" t="s">
        <v>163</v>
      </c>
      <c r="AE40" s="20">
        <v>216000</v>
      </c>
      <c r="AF40" s="34" t="s">
        <v>163</v>
      </c>
      <c r="AG40" s="20">
        <v>224900</v>
      </c>
      <c r="AH40" s="34" t="s">
        <v>163</v>
      </c>
      <c r="AI40" s="34" t="s">
        <v>163</v>
      </c>
      <c r="AJ40" s="20">
        <v>225700</v>
      </c>
      <c r="AK40" s="20">
        <v>225700</v>
      </c>
      <c r="AL40" s="20">
        <v>230000</v>
      </c>
      <c r="AM40" s="20">
        <v>230000</v>
      </c>
      <c r="AN40" s="34" t="s">
        <v>163</v>
      </c>
      <c r="AO40" s="20">
        <v>225700</v>
      </c>
      <c r="AP40" s="20">
        <v>230000</v>
      </c>
      <c r="AQ40" s="34" t="s">
        <v>163</v>
      </c>
      <c r="AR40" s="20">
        <v>225700</v>
      </c>
      <c r="AS40" s="20">
        <v>230000</v>
      </c>
      <c r="AT40" s="20">
        <v>225700</v>
      </c>
      <c r="AU40" s="20">
        <v>230000</v>
      </c>
      <c r="AV40" s="34" t="s">
        <v>163</v>
      </c>
      <c r="AW40" s="20">
        <v>235900</v>
      </c>
      <c r="AX40" s="20">
        <v>235900</v>
      </c>
      <c r="AY40" s="20">
        <v>245000</v>
      </c>
      <c r="AZ40" s="20">
        <v>245000</v>
      </c>
      <c r="BA40" s="34" t="s">
        <v>163</v>
      </c>
      <c r="BB40" s="34" t="s">
        <v>163</v>
      </c>
      <c r="BC40" s="20">
        <v>245900</v>
      </c>
      <c r="BD40" s="20">
        <v>255000</v>
      </c>
      <c r="BE40" s="20">
        <v>235900</v>
      </c>
      <c r="BF40" s="20">
        <v>245000</v>
      </c>
      <c r="BG40" s="20">
        <v>240900</v>
      </c>
      <c r="BH40" s="20">
        <v>250000</v>
      </c>
      <c r="BI40" s="20">
        <v>235900</v>
      </c>
      <c r="BJ40" s="20">
        <v>245000</v>
      </c>
      <c r="BK40" s="34" t="s">
        <v>163</v>
      </c>
      <c r="BL40" s="34" t="s">
        <v>163</v>
      </c>
      <c r="BM40" s="20">
        <v>235900</v>
      </c>
      <c r="BN40" s="20">
        <v>245000</v>
      </c>
      <c r="BO40" s="20">
        <v>235900</v>
      </c>
      <c r="BP40" s="20">
        <v>245000</v>
      </c>
      <c r="BQ40" s="34" t="s">
        <v>163</v>
      </c>
      <c r="BR40" s="34" t="s">
        <v>163</v>
      </c>
      <c r="BS40" s="34" t="s">
        <v>163</v>
      </c>
      <c r="BT40" s="34" t="s">
        <v>163</v>
      </c>
      <c r="BU40" s="34" t="s">
        <v>163</v>
      </c>
      <c r="BV40" s="20">
        <v>248000</v>
      </c>
      <c r="BW40" s="20">
        <v>259800</v>
      </c>
      <c r="BX40" s="20">
        <v>243000</v>
      </c>
      <c r="BY40" s="34" t="s">
        <v>163</v>
      </c>
      <c r="BZ40" s="20">
        <v>243000</v>
      </c>
      <c r="CA40" s="20">
        <v>254800</v>
      </c>
      <c r="CB40" s="20">
        <v>243000</v>
      </c>
      <c r="CC40" s="20">
        <v>254800</v>
      </c>
      <c r="CD40" s="20">
        <v>254800</v>
      </c>
      <c r="CE40" s="34" t="s">
        <v>163</v>
      </c>
      <c r="CF40" s="34" t="s">
        <v>163</v>
      </c>
      <c r="CG40" s="20">
        <v>243000</v>
      </c>
      <c r="CH40" s="20">
        <v>254800</v>
      </c>
      <c r="CI40" s="34" t="s">
        <v>163</v>
      </c>
      <c r="CJ40" s="20">
        <v>243000</v>
      </c>
      <c r="CK40" s="20">
        <v>254800</v>
      </c>
      <c r="CL40" s="20">
        <v>243000</v>
      </c>
      <c r="CM40" s="20">
        <v>254800</v>
      </c>
      <c r="CN40" s="34" t="s">
        <v>163</v>
      </c>
      <c r="CO40" s="34" t="s">
        <v>163</v>
      </c>
      <c r="CP40" s="34" t="s">
        <v>163</v>
      </c>
      <c r="CQ40" s="20">
        <v>250300</v>
      </c>
      <c r="CR40" s="20">
        <v>262400</v>
      </c>
      <c r="CS40" s="20">
        <v>255300</v>
      </c>
      <c r="CT40" s="20">
        <v>267400</v>
      </c>
      <c r="CU40" s="34" t="s">
        <v>163</v>
      </c>
      <c r="CV40" s="34" t="s">
        <v>163</v>
      </c>
      <c r="CW40" s="20">
        <v>250300</v>
      </c>
      <c r="CX40" s="20">
        <v>262400</v>
      </c>
      <c r="CY40" s="20">
        <v>250300</v>
      </c>
      <c r="CZ40" s="20">
        <v>262400</v>
      </c>
      <c r="DA40" s="20">
        <v>250300</v>
      </c>
      <c r="DB40" s="20">
        <v>262400</v>
      </c>
      <c r="DC40" s="34" t="s">
        <v>163</v>
      </c>
      <c r="DD40" s="34" t="s">
        <v>163</v>
      </c>
      <c r="DE40" s="20">
        <v>250300</v>
      </c>
      <c r="DF40" s="20">
        <v>262400</v>
      </c>
      <c r="DG40" s="20">
        <v>250300</v>
      </c>
      <c r="DH40" s="20">
        <v>262400</v>
      </c>
      <c r="DI40" s="34" t="s">
        <v>163</v>
      </c>
      <c r="DJ40" s="34" t="s">
        <v>163</v>
      </c>
      <c r="DK40" s="34" t="s">
        <v>163</v>
      </c>
      <c r="DL40" s="34" t="s">
        <v>163</v>
      </c>
      <c r="DM40" s="34" t="s">
        <v>163</v>
      </c>
      <c r="DN40" s="20">
        <v>250300</v>
      </c>
      <c r="DO40" s="20">
        <v>262400</v>
      </c>
      <c r="DP40" s="34" t="s">
        <v>163</v>
      </c>
      <c r="DQ40" s="20">
        <v>274000</v>
      </c>
      <c r="DR40" s="20">
        <v>287000</v>
      </c>
      <c r="DS40" s="20">
        <v>274000</v>
      </c>
      <c r="DT40" s="20">
        <v>287000</v>
      </c>
      <c r="DU40" s="20">
        <v>274000</v>
      </c>
      <c r="DV40" s="20">
        <v>287000</v>
      </c>
      <c r="DW40" s="20">
        <v>274000</v>
      </c>
      <c r="DX40" s="20">
        <v>287000</v>
      </c>
      <c r="DY40" s="20">
        <v>274000</v>
      </c>
      <c r="DZ40" s="20">
        <v>274000</v>
      </c>
      <c r="EA40" s="20">
        <v>287000</v>
      </c>
      <c r="EB40" s="34" t="s">
        <v>163</v>
      </c>
      <c r="EC40" s="34" t="s">
        <v>163</v>
      </c>
      <c r="ED40" s="34" t="s">
        <v>163</v>
      </c>
      <c r="EE40" s="20">
        <v>274000</v>
      </c>
      <c r="EF40" s="20">
        <v>287000</v>
      </c>
      <c r="EG40" s="20">
        <v>274000</v>
      </c>
      <c r="EH40" s="34" t="s">
        <v>163</v>
      </c>
      <c r="EI40" s="34" t="s">
        <v>163</v>
      </c>
      <c r="EJ40" s="20">
        <v>274000</v>
      </c>
      <c r="EK40" s="20">
        <v>287000</v>
      </c>
      <c r="EL40" s="20">
        <v>274000</v>
      </c>
      <c r="EM40" s="20">
        <v>287000</v>
      </c>
      <c r="EN40" s="20">
        <v>274000</v>
      </c>
      <c r="EO40" s="20">
        <v>287000</v>
      </c>
      <c r="EP40" s="34" t="s">
        <v>163</v>
      </c>
      <c r="EQ40" s="34" t="s">
        <v>163</v>
      </c>
      <c r="ER40" s="34" t="s">
        <v>163</v>
      </c>
      <c r="ES40" s="34" t="s">
        <v>163</v>
      </c>
      <c r="ET40" s="20">
        <v>274000</v>
      </c>
      <c r="EU40" s="20">
        <v>282200</v>
      </c>
      <c r="EV40" s="20">
        <v>295600</v>
      </c>
      <c r="EW40" s="20">
        <v>282200</v>
      </c>
      <c r="EX40" s="20">
        <v>282200</v>
      </c>
      <c r="EY40" s="20">
        <v>295600</v>
      </c>
      <c r="EZ40" s="20">
        <v>282200</v>
      </c>
      <c r="FA40" s="20">
        <v>295600</v>
      </c>
      <c r="FB40" s="20">
        <v>282200</v>
      </c>
      <c r="FC40" s="20">
        <v>295600</v>
      </c>
      <c r="FD40" s="34" t="s">
        <v>163</v>
      </c>
      <c r="FE40" s="34" t="s">
        <v>163</v>
      </c>
      <c r="FF40" s="34" t="s">
        <v>163</v>
      </c>
      <c r="FG40" s="20">
        <v>282200</v>
      </c>
      <c r="FH40" s="20">
        <v>295600</v>
      </c>
      <c r="FI40" s="20">
        <v>282200</v>
      </c>
      <c r="FJ40" s="20">
        <v>295600</v>
      </c>
      <c r="FK40" s="34" t="s">
        <v>163</v>
      </c>
      <c r="FL40" s="34" t="s">
        <v>163</v>
      </c>
      <c r="FM40" s="34" t="s">
        <v>163</v>
      </c>
      <c r="FN40" s="20">
        <v>282200</v>
      </c>
      <c r="FO40" s="20">
        <v>295600</v>
      </c>
      <c r="FP40" s="20">
        <v>292100</v>
      </c>
      <c r="FQ40" s="20">
        <v>292100</v>
      </c>
      <c r="FR40" s="20">
        <v>305900</v>
      </c>
      <c r="FS40" s="20">
        <v>305900</v>
      </c>
      <c r="FT40" s="20">
        <v>292100</v>
      </c>
      <c r="FU40" s="20">
        <v>305900</v>
      </c>
      <c r="FV40" s="20">
        <v>292100</v>
      </c>
      <c r="FW40" s="20">
        <v>305900</v>
      </c>
      <c r="FX40" s="34" t="s">
        <v>163</v>
      </c>
      <c r="FY40" s="34" t="s">
        <v>163</v>
      </c>
      <c r="FZ40" s="20">
        <v>282200</v>
      </c>
      <c r="GA40" s="20">
        <v>295600</v>
      </c>
      <c r="GB40" s="20">
        <v>292100</v>
      </c>
      <c r="GC40" s="34" t="s">
        <v>163</v>
      </c>
      <c r="GD40" s="34" t="s">
        <v>163</v>
      </c>
      <c r="GE40" s="20">
        <v>292100</v>
      </c>
      <c r="GF40" s="20">
        <v>305900</v>
      </c>
      <c r="GG40" s="20">
        <v>292100</v>
      </c>
      <c r="GH40" s="20">
        <v>305900</v>
      </c>
      <c r="GI40" s="34" t="s">
        <v>163</v>
      </c>
      <c r="GJ40" s="34" t="s">
        <v>163</v>
      </c>
      <c r="GK40" s="34" t="s">
        <v>163</v>
      </c>
      <c r="GL40" s="20">
        <v>292100</v>
      </c>
      <c r="GM40" s="20">
        <v>305900</v>
      </c>
      <c r="GN40" s="20">
        <v>292100</v>
      </c>
      <c r="GO40" s="20">
        <v>305900</v>
      </c>
      <c r="GP40" s="36" t="s">
        <v>163</v>
      </c>
      <c r="GQ40" s="36" t="s">
        <v>163</v>
      </c>
      <c r="GR40" s="36" t="s">
        <v>163</v>
      </c>
      <c r="GS40" s="36" t="s">
        <v>163</v>
      </c>
      <c r="GT40" s="36" t="s">
        <v>163</v>
      </c>
      <c r="GU40" s="36" t="s">
        <v>163</v>
      </c>
      <c r="GV40" s="36" t="s">
        <v>163</v>
      </c>
      <c r="GW40" s="36" t="s">
        <v>163</v>
      </c>
      <c r="GX40" s="36" t="s">
        <v>163</v>
      </c>
      <c r="GY40" s="36" t="s">
        <v>163</v>
      </c>
      <c r="GZ40" s="20">
        <v>292100</v>
      </c>
      <c r="HA40" s="20">
        <v>305900</v>
      </c>
      <c r="HB40" s="39" t="s">
        <v>163</v>
      </c>
      <c r="HC40" s="39" t="s">
        <v>163</v>
      </c>
      <c r="HD40" s="39" t="s">
        <v>163</v>
      </c>
      <c r="HE40" s="39" t="s">
        <v>163</v>
      </c>
      <c r="HF40" s="39" t="s">
        <v>163</v>
      </c>
      <c r="HG40" s="39" t="s">
        <v>163</v>
      </c>
      <c r="HH40" s="39" t="s">
        <v>163</v>
      </c>
      <c r="HI40" s="39" t="s">
        <v>163</v>
      </c>
      <c r="HJ40" s="39" t="s">
        <v>163</v>
      </c>
      <c r="HK40" s="39" t="s">
        <v>163</v>
      </c>
      <c r="HL40" s="39" t="s">
        <v>163</v>
      </c>
      <c r="HM40" s="39" t="s">
        <v>163</v>
      </c>
      <c r="HN40" s="39"/>
      <c r="HO40" s="39"/>
      <c r="HP40" s="39" t="s">
        <v>163</v>
      </c>
      <c r="HQ40" s="39" t="s">
        <v>163</v>
      </c>
      <c r="HR40" s="39" t="s">
        <v>163</v>
      </c>
      <c r="HS40" s="39" t="s">
        <v>163</v>
      </c>
      <c r="HT40" s="39" t="s">
        <v>163</v>
      </c>
      <c r="HU40" s="39" t="s">
        <v>163</v>
      </c>
      <c r="HV40" s="36" t="s">
        <v>163</v>
      </c>
      <c r="HW40" s="36" t="s">
        <v>163</v>
      </c>
      <c r="HX40" s="36" t="s">
        <v>163</v>
      </c>
      <c r="HY40" s="36" t="s">
        <v>163</v>
      </c>
      <c r="HZ40" s="39" t="s">
        <v>163</v>
      </c>
      <c r="IA40" s="39" t="s">
        <v>163</v>
      </c>
      <c r="IB40" s="39" t="s">
        <v>163</v>
      </c>
      <c r="IC40" s="39" t="s">
        <v>163</v>
      </c>
      <c r="ID40" s="39" t="s">
        <v>163</v>
      </c>
      <c r="IE40" s="39" t="s">
        <v>163</v>
      </c>
      <c r="IF40" s="39" t="s">
        <v>163</v>
      </c>
      <c r="IG40" s="39" t="s">
        <v>163</v>
      </c>
      <c r="IH40" s="39" t="s">
        <v>163</v>
      </c>
      <c r="II40" s="39" t="s">
        <v>163</v>
      </c>
      <c r="IJ40" s="39" t="s">
        <v>163</v>
      </c>
      <c r="IK40" s="39" t="s">
        <v>163</v>
      </c>
      <c r="IL40" s="39" t="s">
        <v>163</v>
      </c>
      <c r="IM40" s="39" t="s">
        <v>163</v>
      </c>
      <c r="IN40" s="39" t="s">
        <v>163</v>
      </c>
      <c r="IO40" s="39"/>
      <c r="IP40" s="39" t="s">
        <v>163</v>
      </c>
      <c r="IQ40" s="39" t="s">
        <v>163</v>
      </c>
      <c r="IR40" s="39" t="s">
        <v>163</v>
      </c>
      <c r="IS40" s="39" t="s">
        <v>163</v>
      </c>
      <c r="IT40" s="39" t="s">
        <v>163</v>
      </c>
      <c r="IU40" s="39" t="s">
        <v>163</v>
      </c>
      <c r="IV40" s="39" t="s">
        <v>163</v>
      </c>
      <c r="IW40" s="39" t="s">
        <v>163</v>
      </c>
      <c r="IX40" s="39" t="s">
        <v>163</v>
      </c>
      <c r="IY40" s="39" t="s">
        <v>163</v>
      </c>
      <c r="IZ40" s="39" t="s">
        <v>163</v>
      </c>
      <c r="JA40" s="39" t="s">
        <v>163</v>
      </c>
      <c r="JB40" s="39" t="s">
        <v>163</v>
      </c>
      <c r="JC40" s="39"/>
      <c r="JD40" t="s">
        <v>163</v>
      </c>
    </row>
    <row r="41" spans="1:270" x14ac:dyDescent="0.25">
      <c r="A41" s="17" t="s">
        <v>509</v>
      </c>
      <c r="B41" t="s">
        <v>163</v>
      </c>
      <c r="C41" s="486" t="s">
        <v>510</v>
      </c>
      <c r="D41" s="487"/>
      <c r="E41" s="487"/>
      <c r="F41" s="487"/>
      <c r="G41" s="487"/>
      <c r="H41" s="487"/>
      <c r="I41" s="487"/>
      <c r="J41" s="487"/>
      <c r="K41" s="487"/>
      <c r="L41" s="487"/>
      <c r="M41" s="488"/>
      <c r="O41" s="478"/>
      <c r="P41" s="19">
        <v>216000</v>
      </c>
      <c r="Q41" s="20">
        <v>216000</v>
      </c>
      <c r="R41" s="20">
        <v>216000</v>
      </c>
      <c r="S41" s="34" t="s">
        <v>163</v>
      </c>
      <c r="T41" s="34" t="s">
        <v>163</v>
      </c>
      <c r="U41" s="34" t="s">
        <v>163</v>
      </c>
      <c r="V41" s="34" t="s">
        <v>163</v>
      </c>
      <c r="W41" s="34" t="s">
        <v>163</v>
      </c>
      <c r="X41" s="20">
        <v>231000</v>
      </c>
      <c r="Y41" s="34" t="s">
        <v>163</v>
      </c>
      <c r="Z41" s="34" t="s">
        <v>163</v>
      </c>
      <c r="AA41" s="20">
        <v>221000</v>
      </c>
      <c r="AB41" s="20">
        <v>216000</v>
      </c>
      <c r="AC41" s="34" t="s">
        <v>163</v>
      </c>
      <c r="AD41" s="34" t="s">
        <v>163</v>
      </c>
      <c r="AE41" s="20">
        <v>216000</v>
      </c>
      <c r="AF41" s="34" t="s">
        <v>163</v>
      </c>
      <c r="AG41" s="20">
        <v>224900</v>
      </c>
      <c r="AH41" s="34" t="s">
        <v>163</v>
      </c>
      <c r="AI41" s="34" t="s">
        <v>163</v>
      </c>
      <c r="AJ41" s="20">
        <v>225700</v>
      </c>
      <c r="AK41" s="20">
        <v>225700</v>
      </c>
      <c r="AL41" s="20">
        <v>230000</v>
      </c>
      <c r="AM41" s="20">
        <v>230000</v>
      </c>
      <c r="AN41" s="34" t="s">
        <v>163</v>
      </c>
      <c r="AO41" s="20">
        <v>225700</v>
      </c>
      <c r="AP41" s="20">
        <v>230000</v>
      </c>
      <c r="AQ41" s="34" t="s">
        <v>163</v>
      </c>
      <c r="AR41" s="20">
        <v>225700</v>
      </c>
      <c r="AS41" s="20">
        <v>230000</v>
      </c>
      <c r="AT41" s="20">
        <v>225700</v>
      </c>
      <c r="AU41" s="20">
        <v>230000</v>
      </c>
      <c r="AV41" s="34" t="s">
        <v>163</v>
      </c>
      <c r="AW41" s="20">
        <v>235900</v>
      </c>
      <c r="AX41" s="20">
        <v>235900</v>
      </c>
      <c r="AY41" s="20">
        <v>245000</v>
      </c>
      <c r="AZ41" s="20">
        <v>245000</v>
      </c>
      <c r="BA41" s="34" t="s">
        <v>163</v>
      </c>
      <c r="BB41" s="34" t="s">
        <v>163</v>
      </c>
      <c r="BC41" s="20">
        <v>245900</v>
      </c>
      <c r="BD41" s="20">
        <v>255000</v>
      </c>
      <c r="BE41" s="20">
        <v>235900</v>
      </c>
      <c r="BF41" s="20">
        <v>245000</v>
      </c>
      <c r="BG41" s="20">
        <v>240900</v>
      </c>
      <c r="BH41" s="20">
        <v>250000</v>
      </c>
      <c r="BI41" s="20">
        <v>235900</v>
      </c>
      <c r="BJ41" s="20">
        <v>245000</v>
      </c>
      <c r="BK41" s="34" t="s">
        <v>163</v>
      </c>
      <c r="BL41" s="34" t="s">
        <v>163</v>
      </c>
      <c r="BM41" s="20">
        <v>235900</v>
      </c>
      <c r="BN41" s="20">
        <v>245000</v>
      </c>
      <c r="BO41" s="34" t="s">
        <v>163</v>
      </c>
      <c r="BP41" s="34" t="s">
        <v>163</v>
      </c>
      <c r="BQ41" s="34" t="s">
        <v>163</v>
      </c>
      <c r="BR41" s="34" t="s">
        <v>163</v>
      </c>
      <c r="BS41" s="34" t="s">
        <v>163</v>
      </c>
      <c r="BT41" s="34" t="s">
        <v>163</v>
      </c>
      <c r="BU41" s="34" t="s">
        <v>163</v>
      </c>
      <c r="BV41" s="20">
        <v>248000</v>
      </c>
      <c r="BW41" s="20">
        <v>259800</v>
      </c>
      <c r="BX41" s="20">
        <v>243000</v>
      </c>
      <c r="BY41" s="34" t="s">
        <v>163</v>
      </c>
      <c r="BZ41" s="20">
        <v>243000</v>
      </c>
      <c r="CA41" s="20">
        <v>254800</v>
      </c>
      <c r="CB41" s="20">
        <v>243000</v>
      </c>
      <c r="CC41" s="20">
        <v>254800</v>
      </c>
      <c r="CD41" s="20">
        <v>254800</v>
      </c>
      <c r="CE41" s="34" t="s">
        <v>163</v>
      </c>
      <c r="CF41" s="34" t="s">
        <v>163</v>
      </c>
      <c r="CG41" s="20">
        <v>243000</v>
      </c>
      <c r="CH41" s="20">
        <v>254800</v>
      </c>
      <c r="CI41" s="34" t="s">
        <v>163</v>
      </c>
      <c r="CJ41" s="20">
        <v>243000</v>
      </c>
      <c r="CK41" s="20">
        <v>254800</v>
      </c>
      <c r="CL41" s="20">
        <v>243000</v>
      </c>
      <c r="CM41" s="20">
        <v>254800</v>
      </c>
      <c r="CN41" s="34" t="s">
        <v>163</v>
      </c>
      <c r="CO41" s="34" t="s">
        <v>163</v>
      </c>
      <c r="CP41" s="34" t="s">
        <v>163</v>
      </c>
      <c r="CQ41" s="20">
        <v>250300</v>
      </c>
      <c r="CR41" s="20">
        <v>262400</v>
      </c>
      <c r="CS41" s="20">
        <v>255300</v>
      </c>
      <c r="CT41" s="20">
        <v>267400</v>
      </c>
      <c r="CU41" s="34" t="s">
        <v>163</v>
      </c>
      <c r="CV41" s="34" t="s">
        <v>163</v>
      </c>
      <c r="CW41" s="20">
        <v>250300</v>
      </c>
      <c r="CX41" s="20">
        <v>262400</v>
      </c>
      <c r="CY41" s="20">
        <v>250300</v>
      </c>
      <c r="CZ41" s="20">
        <v>262400</v>
      </c>
      <c r="DA41" s="20">
        <v>250300</v>
      </c>
      <c r="DB41" s="20">
        <v>262400</v>
      </c>
      <c r="DC41" s="34" t="s">
        <v>163</v>
      </c>
      <c r="DD41" s="34" t="s">
        <v>163</v>
      </c>
      <c r="DE41" s="20">
        <v>250300</v>
      </c>
      <c r="DF41" s="20">
        <v>262400</v>
      </c>
      <c r="DG41" s="20">
        <v>250300</v>
      </c>
      <c r="DH41" s="20">
        <v>262400</v>
      </c>
      <c r="DI41" s="34" t="s">
        <v>163</v>
      </c>
      <c r="DJ41" s="34" t="s">
        <v>163</v>
      </c>
      <c r="DK41" s="34" t="s">
        <v>163</v>
      </c>
      <c r="DL41" s="34" t="s">
        <v>163</v>
      </c>
      <c r="DM41" s="34" t="s">
        <v>163</v>
      </c>
      <c r="DN41" s="20">
        <v>250300</v>
      </c>
      <c r="DO41" s="20">
        <v>262400</v>
      </c>
      <c r="DP41" s="34" t="s">
        <v>163</v>
      </c>
      <c r="DQ41" s="20">
        <v>274000</v>
      </c>
      <c r="DR41" s="20">
        <v>287000</v>
      </c>
      <c r="DS41" s="20">
        <v>274000</v>
      </c>
      <c r="DT41" s="20">
        <v>287000</v>
      </c>
      <c r="DU41" s="20">
        <v>274000</v>
      </c>
      <c r="DV41" s="20">
        <v>287000</v>
      </c>
      <c r="DW41" s="20">
        <v>274000</v>
      </c>
      <c r="DX41" s="20">
        <v>287000</v>
      </c>
      <c r="DY41" s="20">
        <v>274000</v>
      </c>
      <c r="DZ41" s="20">
        <v>274000</v>
      </c>
      <c r="EA41" s="20">
        <v>287000</v>
      </c>
      <c r="EB41" s="34" t="s">
        <v>163</v>
      </c>
      <c r="EC41" s="34" t="s">
        <v>163</v>
      </c>
      <c r="ED41" s="34" t="s">
        <v>163</v>
      </c>
      <c r="EE41" s="20">
        <v>274000</v>
      </c>
      <c r="EF41" s="20">
        <v>287000</v>
      </c>
      <c r="EG41" s="20">
        <v>274000</v>
      </c>
      <c r="EH41" s="34" t="s">
        <v>163</v>
      </c>
      <c r="EI41" s="34" t="s">
        <v>163</v>
      </c>
      <c r="EJ41" s="20">
        <v>274000</v>
      </c>
      <c r="EK41" s="20">
        <v>287000</v>
      </c>
      <c r="EL41" s="20">
        <v>274000</v>
      </c>
      <c r="EM41" s="20">
        <v>287000</v>
      </c>
      <c r="EN41" s="20">
        <v>274000</v>
      </c>
      <c r="EO41" s="20">
        <v>287000</v>
      </c>
      <c r="EP41" s="34" t="s">
        <v>163</v>
      </c>
      <c r="EQ41" s="34" t="s">
        <v>163</v>
      </c>
      <c r="ER41" s="34" t="s">
        <v>163</v>
      </c>
      <c r="ES41" s="34" t="s">
        <v>163</v>
      </c>
      <c r="ET41" s="20">
        <v>274000</v>
      </c>
      <c r="EU41" s="34" t="s">
        <v>163</v>
      </c>
      <c r="EV41" s="20">
        <v>295600</v>
      </c>
      <c r="EW41" s="20">
        <v>282200</v>
      </c>
      <c r="EX41" s="20">
        <v>282200</v>
      </c>
      <c r="EY41" s="20">
        <v>295600</v>
      </c>
      <c r="EZ41" s="20">
        <v>282200</v>
      </c>
      <c r="FA41" s="20">
        <v>295600</v>
      </c>
      <c r="FB41" s="20">
        <v>282200</v>
      </c>
      <c r="FC41" s="20">
        <v>295600</v>
      </c>
      <c r="FD41" s="34" t="s">
        <v>163</v>
      </c>
      <c r="FE41" s="34" t="s">
        <v>163</v>
      </c>
      <c r="FF41" s="34" t="s">
        <v>163</v>
      </c>
      <c r="FG41" s="20">
        <v>282200</v>
      </c>
      <c r="FH41" s="20">
        <v>295600</v>
      </c>
      <c r="FI41" s="20">
        <v>282200</v>
      </c>
      <c r="FJ41" s="20">
        <v>295600</v>
      </c>
      <c r="FK41" s="34" t="s">
        <v>163</v>
      </c>
      <c r="FL41" s="34" t="s">
        <v>163</v>
      </c>
      <c r="FM41" s="34" t="s">
        <v>163</v>
      </c>
      <c r="FN41" s="20">
        <v>282200</v>
      </c>
      <c r="FO41" s="20">
        <v>295600</v>
      </c>
      <c r="FP41" s="20">
        <v>292100</v>
      </c>
      <c r="FQ41" s="20">
        <v>292100</v>
      </c>
      <c r="FR41" s="20">
        <v>305900</v>
      </c>
      <c r="FS41" s="20">
        <v>305900</v>
      </c>
      <c r="FT41" s="20">
        <v>292100</v>
      </c>
      <c r="FU41" s="20">
        <v>305900</v>
      </c>
      <c r="FV41" s="20">
        <v>292100</v>
      </c>
      <c r="FW41" s="20">
        <v>305900</v>
      </c>
      <c r="FX41" s="34" t="s">
        <v>163</v>
      </c>
      <c r="FY41" s="34" t="s">
        <v>163</v>
      </c>
      <c r="FZ41" s="20">
        <v>282200</v>
      </c>
      <c r="GA41" s="20">
        <v>295600</v>
      </c>
      <c r="GB41" s="20">
        <v>292100</v>
      </c>
      <c r="GC41" s="34" t="s">
        <v>163</v>
      </c>
      <c r="GD41" s="34" t="s">
        <v>163</v>
      </c>
      <c r="GE41" s="20">
        <v>292100</v>
      </c>
      <c r="GF41" s="20">
        <v>305900</v>
      </c>
      <c r="GG41" s="20">
        <v>292100</v>
      </c>
      <c r="GH41" s="20">
        <v>305900</v>
      </c>
      <c r="GI41" s="34" t="s">
        <v>163</v>
      </c>
      <c r="GJ41" s="34" t="s">
        <v>163</v>
      </c>
      <c r="GK41" s="34" t="s">
        <v>163</v>
      </c>
      <c r="GL41" s="20">
        <v>292100</v>
      </c>
      <c r="GM41" s="20">
        <v>305900</v>
      </c>
      <c r="GN41" s="20">
        <v>292100</v>
      </c>
      <c r="GO41" s="20">
        <v>305900</v>
      </c>
      <c r="GP41" s="36" t="s">
        <v>163</v>
      </c>
      <c r="GQ41" s="36" t="s">
        <v>163</v>
      </c>
      <c r="GR41" s="36" t="s">
        <v>163</v>
      </c>
      <c r="GS41" s="36" t="s">
        <v>163</v>
      </c>
      <c r="GT41" s="36" t="s">
        <v>163</v>
      </c>
      <c r="GU41" s="36" t="s">
        <v>163</v>
      </c>
      <c r="GV41" s="36" t="s">
        <v>163</v>
      </c>
      <c r="GW41" s="36" t="s">
        <v>163</v>
      </c>
      <c r="GX41" s="36" t="s">
        <v>163</v>
      </c>
      <c r="GY41" s="36" t="s">
        <v>163</v>
      </c>
      <c r="GZ41" s="20">
        <v>292100</v>
      </c>
      <c r="HA41" s="20">
        <v>305900</v>
      </c>
      <c r="HB41" s="39" t="s">
        <v>163</v>
      </c>
      <c r="HC41" s="39" t="s">
        <v>163</v>
      </c>
      <c r="HD41" s="39" t="s">
        <v>163</v>
      </c>
      <c r="HE41" s="39" t="s">
        <v>163</v>
      </c>
      <c r="HF41" s="39" t="s">
        <v>163</v>
      </c>
      <c r="HG41" s="39" t="s">
        <v>163</v>
      </c>
      <c r="HH41" s="39" t="s">
        <v>163</v>
      </c>
      <c r="HI41" s="39" t="s">
        <v>163</v>
      </c>
      <c r="HJ41" s="39" t="s">
        <v>163</v>
      </c>
      <c r="HK41" s="39" t="s">
        <v>163</v>
      </c>
      <c r="HL41" s="39" t="s">
        <v>163</v>
      </c>
      <c r="HM41" s="39" t="s">
        <v>163</v>
      </c>
      <c r="HN41" s="39"/>
      <c r="HO41" s="39"/>
      <c r="HP41" s="39" t="s">
        <v>163</v>
      </c>
      <c r="HQ41" s="39" t="s">
        <v>163</v>
      </c>
      <c r="HR41" s="39" t="s">
        <v>163</v>
      </c>
      <c r="HS41" s="39" t="s">
        <v>163</v>
      </c>
      <c r="HT41" s="39" t="s">
        <v>163</v>
      </c>
      <c r="HU41" s="39" t="s">
        <v>163</v>
      </c>
      <c r="HV41" s="36" t="s">
        <v>163</v>
      </c>
      <c r="HW41" s="36" t="s">
        <v>163</v>
      </c>
      <c r="HX41" s="36" t="s">
        <v>163</v>
      </c>
      <c r="HY41" s="36" t="s">
        <v>163</v>
      </c>
      <c r="HZ41" s="39" t="s">
        <v>163</v>
      </c>
      <c r="IA41" s="39" t="s">
        <v>163</v>
      </c>
      <c r="IB41" s="39" t="s">
        <v>163</v>
      </c>
      <c r="IC41" s="39" t="s">
        <v>163</v>
      </c>
      <c r="ID41" s="39" t="s">
        <v>163</v>
      </c>
      <c r="IE41" s="39" t="s">
        <v>163</v>
      </c>
      <c r="IF41" s="39" t="s">
        <v>163</v>
      </c>
      <c r="IG41" s="39" t="s">
        <v>163</v>
      </c>
      <c r="IH41" s="39" t="s">
        <v>163</v>
      </c>
      <c r="II41" s="39" t="s">
        <v>163</v>
      </c>
      <c r="IJ41" s="39" t="s">
        <v>163</v>
      </c>
      <c r="IK41" s="39" t="s">
        <v>163</v>
      </c>
      <c r="IL41" s="39" t="s">
        <v>163</v>
      </c>
      <c r="IM41" s="39" t="s">
        <v>163</v>
      </c>
      <c r="IN41" s="39" t="s">
        <v>163</v>
      </c>
      <c r="IO41" s="39"/>
      <c r="IP41" s="39" t="s">
        <v>163</v>
      </c>
      <c r="IQ41" s="39" t="s">
        <v>163</v>
      </c>
      <c r="IR41" s="39" t="s">
        <v>163</v>
      </c>
      <c r="IS41" s="39" t="s">
        <v>163</v>
      </c>
      <c r="IT41" s="39" t="s">
        <v>163</v>
      </c>
      <c r="IU41" s="39" t="s">
        <v>163</v>
      </c>
      <c r="IV41" s="39" t="s">
        <v>163</v>
      </c>
      <c r="IW41" s="39" t="s">
        <v>163</v>
      </c>
      <c r="IX41" s="39" t="s">
        <v>163</v>
      </c>
      <c r="IY41" s="39" t="s">
        <v>163</v>
      </c>
      <c r="IZ41" s="39" t="s">
        <v>163</v>
      </c>
      <c r="JA41" s="39" t="s">
        <v>163</v>
      </c>
      <c r="JB41" s="39" t="s">
        <v>163</v>
      </c>
      <c r="JC41" s="39"/>
      <c r="JD41" t="s">
        <v>163</v>
      </c>
      <c r="JH41" s="326" t="s">
        <v>511</v>
      </c>
    </row>
    <row r="42" spans="1:270" x14ac:dyDescent="0.25">
      <c r="A42" s="17" t="s">
        <v>512</v>
      </c>
      <c r="B42" t="s">
        <v>163</v>
      </c>
      <c r="C42" s="343" t="s">
        <v>513</v>
      </c>
      <c r="D42" s="319" t="s">
        <v>513</v>
      </c>
      <c r="E42" s="319" t="s">
        <v>513</v>
      </c>
      <c r="F42" s="319" t="s">
        <v>513</v>
      </c>
      <c r="G42" s="319" t="s">
        <v>514</v>
      </c>
      <c r="H42" s="319" t="s">
        <v>515</v>
      </c>
      <c r="I42" s="319" t="s">
        <v>516</v>
      </c>
      <c r="J42" s="319" t="s">
        <v>517</v>
      </c>
      <c r="K42" s="319" t="s">
        <v>518</v>
      </c>
      <c r="L42" s="319" t="s">
        <v>519</v>
      </c>
      <c r="M42" s="320" t="s">
        <v>520</v>
      </c>
      <c r="O42" s="478"/>
      <c r="P42" s="19">
        <v>263000</v>
      </c>
      <c r="Q42" s="20">
        <v>263000</v>
      </c>
      <c r="R42" s="20">
        <v>263000</v>
      </c>
      <c r="S42" s="34" t="s">
        <v>163</v>
      </c>
      <c r="T42" s="34" t="s">
        <v>163</v>
      </c>
      <c r="U42" s="34" t="s">
        <v>163</v>
      </c>
      <c r="V42" s="34" t="s">
        <v>163</v>
      </c>
      <c r="W42" s="34" t="s">
        <v>163</v>
      </c>
      <c r="X42" s="20">
        <v>147000</v>
      </c>
      <c r="Y42" s="34" t="s">
        <v>163</v>
      </c>
      <c r="Z42" s="34" t="s">
        <v>163</v>
      </c>
      <c r="AA42" s="20">
        <v>221000</v>
      </c>
      <c r="AB42" s="20">
        <v>263000</v>
      </c>
      <c r="AC42" s="34" t="s">
        <v>163</v>
      </c>
      <c r="AD42" s="34" t="s">
        <v>163</v>
      </c>
      <c r="AE42" s="20">
        <v>216000</v>
      </c>
      <c r="AF42" s="34" t="s">
        <v>163</v>
      </c>
      <c r="AG42" s="20">
        <v>272700</v>
      </c>
      <c r="AH42" s="34" t="s">
        <v>163</v>
      </c>
      <c r="AI42" s="34" t="s">
        <v>163</v>
      </c>
      <c r="AJ42" s="20">
        <v>274800</v>
      </c>
      <c r="AK42" s="20">
        <v>274800</v>
      </c>
      <c r="AL42" s="20">
        <v>280100</v>
      </c>
      <c r="AM42" s="20">
        <v>280100</v>
      </c>
      <c r="AN42" s="34" t="s">
        <v>163</v>
      </c>
      <c r="AO42" s="20">
        <v>274800</v>
      </c>
      <c r="AP42" s="20">
        <v>280100</v>
      </c>
      <c r="AQ42" s="34" t="s">
        <v>163</v>
      </c>
      <c r="AR42" s="20">
        <v>274800</v>
      </c>
      <c r="AS42" s="20">
        <v>280100</v>
      </c>
      <c r="AT42" s="20">
        <v>274800</v>
      </c>
      <c r="AU42" s="20">
        <v>280100</v>
      </c>
      <c r="AV42" s="34" t="s">
        <v>163</v>
      </c>
      <c r="AW42" s="20">
        <v>287200</v>
      </c>
      <c r="AX42" s="20">
        <v>287200</v>
      </c>
      <c r="AY42" s="20">
        <v>298300</v>
      </c>
      <c r="AZ42" s="20">
        <v>298300</v>
      </c>
      <c r="BA42" s="34" t="s">
        <v>163</v>
      </c>
      <c r="BB42" s="34" t="s">
        <v>163</v>
      </c>
      <c r="BC42" s="34" t="s">
        <v>163</v>
      </c>
      <c r="BD42" s="34" t="s">
        <v>163</v>
      </c>
      <c r="BE42" s="20">
        <v>287200</v>
      </c>
      <c r="BF42" s="20">
        <v>298300</v>
      </c>
      <c r="BG42" s="20">
        <v>292200</v>
      </c>
      <c r="BH42" s="20">
        <v>303300</v>
      </c>
      <c r="BI42" s="20">
        <v>287200</v>
      </c>
      <c r="BJ42" s="20">
        <v>298300</v>
      </c>
      <c r="BK42" s="34" t="s">
        <v>163</v>
      </c>
      <c r="BL42" s="34" t="s">
        <v>163</v>
      </c>
      <c r="BM42" s="20">
        <v>287200</v>
      </c>
      <c r="BN42" s="20">
        <v>298300</v>
      </c>
      <c r="BO42" s="34" t="s">
        <v>163</v>
      </c>
      <c r="BP42" s="34" t="s">
        <v>163</v>
      </c>
      <c r="BQ42" s="34" t="s">
        <v>163</v>
      </c>
      <c r="BR42" s="34" t="s">
        <v>163</v>
      </c>
      <c r="BS42" s="34" t="s">
        <v>163</v>
      </c>
      <c r="BT42" s="34" t="s">
        <v>163</v>
      </c>
      <c r="BU42" s="34" t="s">
        <v>163</v>
      </c>
      <c r="BV42" s="20">
        <v>300800</v>
      </c>
      <c r="BW42" s="20">
        <v>315200</v>
      </c>
      <c r="BX42" s="20">
        <v>295800</v>
      </c>
      <c r="BY42" s="34" t="s">
        <v>163</v>
      </c>
      <c r="BZ42" s="20">
        <v>295800</v>
      </c>
      <c r="CA42" s="20">
        <v>310200</v>
      </c>
      <c r="CB42" s="20">
        <v>295800</v>
      </c>
      <c r="CC42" s="20">
        <v>310200</v>
      </c>
      <c r="CD42" s="20">
        <v>310200</v>
      </c>
      <c r="CE42" s="34" t="s">
        <v>163</v>
      </c>
      <c r="CF42" s="34" t="s">
        <v>163</v>
      </c>
      <c r="CG42" s="20">
        <v>295800</v>
      </c>
      <c r="CH42" s="20">
        <v>310200</v>
      </c>
      <c r="CI42" s="34" t="s">
        <v>163</v>
      </c>
      <c r="CJ42" s="20">
        <v>295800</v>
      </c>
      <c r="CK42" s="20">
        <v>310200</v>
      </c>
      <c r="CL42" s="20">
        <v>295800</v>
      </c>
      <c r="CM42" s="20">
        <v>310200</v>
      </c>
      <c r="CN42" s="34" t="s">
        <v>163</v>
      </c>
      <c r="CO42" s="34" t="s">
        <v>163</v>
      </c>
      <c r="CP42" s="34" t="s">
        <v>163</v>
      </c>
      <c r="CQ42" s="20">
        <v>298800</v>
      </c>
      <c r="CR42" s="20">
        <v>313300</v>
      </c>
      <c r="CS42" s="20">
        <v>303800</v>
      </c>
      <c r="CT42" s="20">
        <v>318300</v>
      </c>
      <c r="CU42" s="34" t="s">
        <v>163</v>
      </c>
      <c r="CV42" s="34" t="s">
        <v>163</v>
      </c>
      <c r="CW42" s="20">
        <v>298800</v>
      </c>
      <c r="CX42" s="20">
        <v>313300</v>
      </c>
      <c r="CY42" s="20">
        <v>298800</v>
      </c>
      <c r="CZ42" s="20">
        <v>313300</v>
      </c>
      <c r="DA42" s="20">
        <v>298800</v>
      </c>
      <c r="DB42" s="20">
        <v>313300</v>
      </c>
      <c r="DC42" s="34" t="s">
        <v>163</v>
      </c>
      <c r="DD42" s="34" t="s">
        <v>163</v>
      </c>
      <c r="DE42" s="20">
        <v>298800</v>
      </c>
      <c r="DF42" s="20">
        <v>313300</v>
      </c>
      <c r="DG42" s="20">
        <v>298800</v>
      </c>
      <c r="DH42" s="20">
        <v>313300</v>
      </c>
      <c r="DI42" s="34" t="s">
        <v>163</v>
      </c>
      <c r="DJ42" s="34" t="s">
        <v>163</v>
      </c>
      <c r="DK42" s="34" t="s">
        <v>163</v>
      </c>
      <c r="DL42" s="34" t="s">
        <v>163</v>
      </c>
      <c r="DM42" s="34" t="s">
        <v>163</v>
      </c>
      <c r="DN42" s="20">
        <v>298800</v>
      </c>
      <c r="DO42" s="20">
        <v>313300</v>
      </c>
      <c r="DP42" s="34" t="s">
        <v>163</v>
      </c>
      <c r="DQ42" s="20">
        <v>317000</v>
      </c>
      <c r="DR42" s="20">
        <v>332000</v>
      </c>
      <c r="DS42" s="20">
        <v>317000</v>
      </c>
      <c r="DT42" s="20">
        <v>332000</v>
      </c>
      <c r="DU42" s="20">
        <v>317000</v>
      </c>
      <c r="DV42" s="20">
        <v>332000</v>
      </c>
      <c r="DW42" s="20">
        <v>317000</v>
      </c>
      <c r="DX42" s="20">
        <v>332000</v>
      </c>
      <c r="DY42" s="20">
        <v>317000</v>
      </c>
      <c r="DZ42" s="20">
        <v>317000</v>
      </c>
      <c r="EA42" s="20">
        <v>332000</v>
      </c>
      <c r="EB42" s="34" t="s">
        <v>163</v>
      </c>
      <c r="EC42" s="34" t="s">
        <v>163</v>
      </c>
      <c r="ED42" s="34" t="s">
        <v>163</v>
      </c>
      <c r="EE42" s="20">
        <v>317000</v>
      </c>
      <c r="EF42" s="20">
        <v>332000</v>
      </c>
      <c r="EG42" s="34" t="s">
        <v>163</v>
      </c>
      <c r="EH42" s="34" t="s">
        <v>163</v>
      </c>
      <c r="EI42" s="34" t="s">
        <v>163</v>
      </c>
      <c r="EJ42" s="20">
        <v>317000</v>
      </c>
      <c r="EK42" s="20">
        <v>332000</v>
      </c>
      <c r="EL42" s="20">
        <v>317000</v>
      </c>
      <c r="EM42" s="20">
        <v>332000</v>
      </c>
      <c r="EN42" s="20">
        <v>317000</v>
      </c>
      <c r="EO42" s="20">
        <v>332000</v>
      </c>
      <c r="EP42" s="34" t="s">
        <v>163</v>
      </c>
      <c r="EQ42" s="34" t="s">
        <v>163</v>
      </c>
      <c r="ER42" s="34" t="s">
        <v>163</v>
      </c>
      <c r="ES42" s="34" t="s">
        <v>163</v>
      </c>
      <c r="ET42" s="20">
        <v>317000</v>
      </c>
      <c r="EU42" s="34" t="s">
        <v>163</v>
      </c>
      <c r="EV42" s="20">
        <v>337000</v>
      </c>
      <c r="EW42" s="20">
        <v>322000</v>
      </c>
      <c r="EX42" s="20">
        <v>322000</v>
      </c>
      <c r="EY42" s="20">
        <v>337000</v>
      </c>
      <c r="EZ42" s="20">
        <v>322000</v>
      </c>
      <c r="FA42" s="20">
        <v>337000</v>
      </c>
      <c r="FB42" s="20">
        <v>322000</v>
      </c>
      <c r="FC42" s="20">
        <v>337000</v>
      </c>
      <c r="FD42" s="34" t="s">
        <v>163</v>
      </c>
      <c r="FE42" s="34" t="s">
        <v>163</v>
      </c>
      <c r="FF42" s="34" t="s">
        <v>163</v>
      </c>
      <c r="FG42" s="20">
        <v>322000</v>
      </c>
      <c r="FH42" s="20">
        <v>337000</v>
      </c>
      <c r="FI42" s="20">
        <v>322000</v>
      </c>
      <c r="FJ42" s="20">
        <v>337000</v>
      </c>
      <c r="FK42" s="34" t="s">
        <v>163</v>
      </c>
      <c r="FL42" s="34" t="s">
        <v>163</v>
      </c>
      <c r="FM42" s="34" t="s">
        <v>163</v>
      </c>
      <c r="FN42" s="20">
        <v>322000</v>
      </c>
      <c r="FO42" s="20">
        <v>337000</v>
      </c>
      <c r="FP42" s="20">
        <v>328000</v>
      </c>
      <c r="FQ42" s="20">
        <v>328000</v>
      </c>
      <c r="FR42" s="20">
        <v>343000</v>
      </c>
      <c r="FS42" s="20">
        <v>343000</v>
      </c>
      <c r="FT42" s="20">
        <v>328000</v>
      </c>
      <c r="FU42" s="20">
        <v>343000</v>
      </c>
      <c r="FV42" s="20">
        <v>328000</v>
      </c>
      <c r="FW42" s="20">
        <v>343000</v>
      </c>
      <c r="FX42" s="34" t="s">
        <v>163</v>
      </c>
      <c r="FY42" s="34" t="s">
        <v>163</v>
      </c>
      <c r="FZ42" s="20">
        <v>322000</v>
      </c>
      <c r="GA42" s="20">
        <v>337000</v>
      </c>
      <c r="GB42" s="20">
        <v>328000</v>
      </c>
      <c r="GC42" s="34" t="s">
        <v>163</v>
      </c>
      <c r="GD42" s="34" t="s">
        <v>163</v>
      </c>
      <c r="GE42" s="20">
        <v>328000</v>
      </c>
      <c r="GF42" s="20">
        <v>343000</v>
      </c>
      <c r="GG42" s="20">
        <v>328000</v>
      </c>
      <c r="GH42" s="20">
        <v>343000</v>
      </c>
      <c r="GI42" s="34" t="s">
        <v>163</v>
      </c>
      <c r="GJ42" s="34" t="s">
        <v>163</v>
      </c>
      <c r="GK42" s="34" t="s">
        <v>163</v>
      </c>
      <c r="GL42" s="20">
        <v>328000</v>
      </c>
      <c r="GM42" s="20">
        <v>343000</v>
      </c>
      <c r="GN42" s="20">
        <v>328000</v>
      </c>
      <c r="GO42" s="20">
        <v>343000</v>
      </c>
      <c r="GP42" s="36" t="s">
        <v>163</v>
      </c>
      <c r="GQ42" s="36" t="s">
        <v>163</v>
      </c>
      <c r="GR42" s="36" t="s">
        <v>163</v>
      </c>
      <c r="GS42" s="36" t="s">
        <v>163</v>
      </c>
      <c r="GT42" s="36" t="s">
        <v>163</v>
      </c>
      <c r="GU42" s="36" t="s">
        <v>163</v>
      </c>
      <c r="GV42" s="36" t="s">
        <v>163</v>
      </c>
      <c r="GW42" s="36" t="s">
        <v>163</v>
      </c>
      <c r="GX42" s="36" t="s">
        <v>163</v>
      </c>
      <c r="GY42" s="36" t="s">
        <v>163</v>
      </c>
      <c r="GZ42" s="20">
        <v>328000</v>
      </c>
      <c r="HA42" s="20">
        <v>343000</v>
      </c>
      <c r="HB42" s="39" t="s">
        <v>163</v>
      </c>
      <c r="HC42" s="39" t="s">
        <v>163</v>
      </c>
      <c r="HD42" s="39" t="s">
        <v>163</v>
      </c>
      <c r="HE42" s="39" t="s">
        <v>163</v>
      </c>
      <c r="HF42" s="39" t="s">
        <v>163</v>
      </c>
      <c r="HG42" s="39" t="s">
        <v>163</v>
      </c>
      <c r="HH42" s="39" t="s">
        <v>163</v>
      </c>
      <c r="HI42" s="39" t="s">
        <v>163</v>
      </c>
      <c r="HJ42" s="39" t="s">
        <v>163</v>
      </c>
      <c r="HK42" s="39" t="s">
        <v>163</v>
      </c>
      <c r="HL42" s="39" t="s">
        <v>163</v>
      </c>
      <c r="HM42" s="39" t="s">
        <v>163</v>
      </c>
      <c r="HN42" s="39"/>
      <c r="HO42" s="39"/>
      <c r="HP42" s="39" t="s">
        <v>163</v>
      </c>
      <c r="HQ42" s="39" t="s">
        <v>163</v>
      </c>
      <c r="HR42" s="39" t="s">
        <v>163</v>
      </c>
      <c r="HS42" s="39" t="s">
        <v>163</v>
      </c>
      <c r="HT42" s="39" t="s">
        <v>163</v>
      </c>
      <c r="HU42" s="39" t="s">
        <v>163</v>
      </c>
      <c r="HV42" s="36" t="s">
        <v>163</v>
      </c>
      <c r="HW42" s="36" t="s">
        <v>163</v>
      </c>
      <c r="HX42" s="36" t="s">
        <v>163</v>
      </c>
      <c r="HY42" s="36" t="s">
        <v>163</v>
      </c>
      <c r="HZ42" s="39" t="s">
        <v>163</v>
      </c>
      <c r="IA42" s="39" t="s">
        <v>163</v>
      </c>
      <c r="IB42" s="39" t="s">
        <v>163</v>
      </c>
      <c r="IC42" s="39" t="s">
        <v>163</v>
      </c>
      <c r="ID42" s="39" t="s">
        <v>163</v>
      </c>
      <c r="IE42" s="39" t="s">
        <v>163</v>
      </c>
      <c r="IF42" s="39" t="s">
        <v>163</v>
      </c>
      <c r="IG42" s="39" t="s">
        <v>163</v>
      </c>
      <c r="IH42" s="39" t="s">
        <v>163</v>
      </c>
      <c r="II42" s="39" t="s">
        <v>163</v>
      </c>
      <c r="IJ42" s="39" t="s">
        <v>163</v>
      </c>
      <c r="IK42" s="39" t="s">
        <v>163</v>
      </c>
      <c r="IL42" s="39" t="s">
        <v>163</v>
      </c>
      <c r="IM42" s="39" t="s">
        <v>163</v>
      </c>
      <c r="IN42" s="39" t="s">
        <v>163</v>
      </c>
      <c r="IO42" s="39"/>
      <c r="IP42" s="39" t="s">
        <v>163</v>
      </c>
      <c r="IQ42" s="39" t="s">
        <v>163</v>
      </c>
      <c r="IR42" s="39" t="s">
        <v>163</v>
      </c>
      <c r="IS42" s="39" t="s">
        <v>163</v>
      </c>
      <c r="IT42" s="39" t="s">
        <v>163</v>
      </c>
      <c r="IU42" s="39" t="s">
        <v>163</v>
      </c>
      <c r="IV42" s="39" t="s">
        <v>163</v>
      </c>
      <c r="IW42" s="39" t="s">
        <v>163</v>
      </c>
      <c r="IX42" s="39" t="s">
        <v>163</v>
      </c>
      <c r="IY42" s="39" t="s">
        <v>163</v>
      </c>
      <c r="IZ42" s="39" t="s">
        <v>163</v>
      </c>
      <c r="JA42" s="39" t="s">
        <v>163</v>
      </c>
      <c r="JB42" s="39" t="s">
        <v>163</v>
      </c>
      <c r="JC42" s="39"/>
      <c r="JD42" t="s">
        <v>163</v>
      </c>
    </row>
    <row r="43" spans="1:270" x14ac:dyDescent="0.25">
      <c r="A43" s="17" t="s">
        <v>521</v>
      </c>
      <c r="B43" t="s">
        <v>163</v>
      </c>
      <c r="C43" s="337" t="s">
        <v>522</v>
      </c>
      <c r="D43" s="50" t="s">
        <v>523</v>
      </c>
      <c r="E43" s="50" t="s">
        <v>523</v>
      </c>
      <c r="F43" s="50" t="s">
        <v>523</v>
      </c>
      <c r="G43" s="50" t="s">
        <v>524</v>
      </c>
      <c r="H43" s="50" t="s">
        <v>525</v>
      </c>
      <c r="I43" s="50" t="s">
        <v>526</v>
      </c>
      <c r="J43" s="50" t="s">
        <v>527</v>
      </c>
      <c r="K43" s="50" t="s">
        <v>513</v>
      </c>
      <c r="L43" s="50" t="s">
        <v>528</v>
      </c>
      <c r="M43" s="51" t="s">
        <v>529</v>
      </c>
      <c r="O43" s="478"/>
      <c r="P43" s="19">
        <v>137000</v>
      </c>
      <c r="Q43" s="20">
        <v>137000</v>
      </c>
      <c r="R43" s="20">
        <v>137000</v>
      </c>
      <c r="S43" s="34" t="s">
        <v>163</v>
      </c>
      <c r="T43" s="34" t="s">
        <v>163</v>
      </c>
      <c r="U43" s="34" t="s">
        <v>163</v>
      </c>
      <c r="V43" s="34" t="s">
        <v>163</v>
      </c>
      <c r="W43" s="34" t="s">
        <v>163</v>
      </c>
      <c r="X43" s="20">
        <v>203000</v>
      </c>
      <c r="Y43" s="34" t="s">
        <v>163</v>
      </c>
      <c r="Z43" s="34" t="s">
        <v>163</v>
      </c>
      <c r="AA43" s="20">
        <v>142000</v>
      </c>
      <c r="AB43" s="20">
        <v>137000</v>
      </c>
      <c r="AC43" s="34" t="s">
        <v>163</v>
      </c>
      <c r="AD43" s="34" t="s">
        <v>163</v>
      </c>
      <c r="AE43" s="20">
        <v>137000</v>
      </c>
      <c r="AF43" s="34" t="s">
        <v>163</v>
      </c>
      <c r="AG43" s="20">
        <v>143900</v>
      </c>
      <c r="AH43" s="34" t="s">
        <v>163</v>
      </c>
      <c r="AI43" s="34" t="s">
        <v>163</v>
      </c>
      <c r="AJ43" s="20">
        <v>143200</v>
      </c>
      <c r="AK43" s="20">
        <v>143200</v>
      </c>
      <c r="AL43" s="20">
        <v>145900</v>
      </c>
      <c r="AM43" s="20">
        <v>145900</v>
      </c>
      <c r="AN43" s="34" t="s">
        <v>163</v>
      </c>
      <c r="AO43" s="20">
        <v>143200</v>
      </c>
      <c r="AP43" s="20">
        <v>145900</v>
      </c>
      <c r="AQ43" s="34" t="s">
        <v>163</v>
      </c>
      <c r="AR43" s="20">
        <v>143200</v>
      </c>
      <c r="AS43" s="20">
        <v>145900</v>
      </c>
      <c r="AT43" s="20">
        <v>143200</v>
      </c>
      <c r="AU43" s="20">
        <v>145900</v>
      </c>
      <c r="AV43" s="34" t="s">
        <v>163</v>
      </c>
      <c r="AW43" s="20">
        <v>149600</v>
      </c>
      <c r="AX43" s="20">
        <v>149600</v>
      </c>
      <c r="AY43" s="20">
        <v>155400</v>
      </c>
      <c r="AZ43" s="20">
        <v>155400</v>
      </c>
      <c r="BA43" s="34" t="s">
        <v>163</v>
      </c>
      <c r="BB43" s="34" t="s">
        <v>163</v>
      </c>
      <c r="BC43" s="34" t="s">
        <v>163</v>
      </c>
      <c r="BD43" s="34" t="s">
        <v>163</v>
      </c>
      <c r="BE43" s="20">
        <v>149600</v>
      </c>
      <c r="BF43" s="20">
        <v>155400</v>
      </c>
      <c r="BG43" s="20">
        <v>154600</v>
      </c>
      <c r="BH43" s="20">
        <v>160400</v>
      </c>
      <c r="BI43" s="20">
        <v>149600</v>
      </c>
      <c r="BJ43" s="20">
        <v>155400</v>
      </c>
      <c r="BK43" s="34" t="s">
        <v>163</v>
      </c>
      <c r="BL43" s="34" t="s">
        <v>163</v>
      </c>
      <c r="BM43" s="20">
        <v>149600</v>
      </c>
      <c r="BN43" s="20">
        <v>155400</v>
      </c>
      <c r="BO43" s="34" t="s">
        <v>163</v>
      </c>
      <c r="BP43" s="34" t="s">
        <v>163</v>
      </c>
      <c r="BQ43" s="34" t="s">
        <v>163</v>
      </c>
      <c r="BR43" s="34" t="s">
        <v>163</v>
      </c>
      <c r="BS43" s="34" t="s">
        <v>163</v>
      </c>
      <c r="BT43" s="34" t="s">
        <v>163</v>
      </c>
      <c r="BU43" s="34" t="s">
        <v>163</v>
      </c>
      <c r="BV43" s="20">
        <v>159100</v>
      </c>
      <c r="BW43" s="20">
        <v>166600</v>
      </c>
      <c r="BX43" s="20">
        <v>154100</v>
      </c>
      <c r="BY43" s="34" t="s">
        <v>163</v>
      </c>
      <c r="BZ43" s="20">
        <v>154100</v>
      </c>
      <c r="CA43" s="20">
        <v>161600</v>
      </c>
      <c r="CB43" s="20">
        <v>154100</v>
      </c>
      <c r="CC43" s="20">
        <v>161600</v>
      </c>
      <c r="CD43" s="20">
        <v>161600</v>
      </c>
      <c r="CE43" s="34" t="s">
        <v>163</v>
      </c>
      <c r="CF43" s="34" t="s">
        <v>163</v>
      </c>
      <c r="CG43" s="20">
        <v>154100</v>
      </c>
      <c r="CH43" s="20">
        <v>161600</v>
      </c>
      <c r="CI43" s="34" t="s">
        <v>163</v>
      </c>
      <c r="CJ43" s="20">
        <v>154100</v>
      </c>
      <c r="CK43" s="20">
        <v>161600</v>
      </c>
      <c r="CL43" s="34" t="s">
        <v>163</v>
      </c>
      <c r="CM43" s="34" t="s">
        <v>163</v>
      </c>
      <c r="CN43" s="34" t="s">
        <v>163</v>
      </c>
      <c r="CO43" s="34" t="s">
        <v>163</v>
      </c>
      <c r="CP43" s="34" t="s">
        <v>163</v>
      </c>
      <c r="CQ43" s="20">
        <v>158700</v>
      </c>
      <c r="CR43" s="20">
        <v>166400</v>
      </c>
      <c r="CS43" s="20">
        <v>163700</v>
      </c>
      <c r="CT43" s="20">
        <v>171400</v>
      </c>
      <c r="CU43" s="34" t="s">
        <v>163</v>
      </c>
      <c r="CV43" s="34" t="s">
        <v>163</v>
      </c>
      <c r="CW43" s="20">
        <v>158700</v>
      </c>
      <c r="CX43" s="20">
        <v>166400</v>
      </c>
      <c r="CY43" s="20">
        <v>158700</v>
      </c>
      <c r="CZ43" s="20">
        <v>166400</v>
      </c>
      <c r="DA43" s="20">
        <v>158700</v>
      </c>
      <c r="DB43" s="20">
        <v>166400</v>
      </c>
      <c r="DC43" s="34" t="s">
        <v>163</v>
      </c>
      <c r="DD43" s="34" t="s">
        <v>163</v>
      </c>
      <c r="DE43" s="20">
        <v>158700</v>
      </c>
      <c r="DF43" s="20">
        <v>166400</v>
      </c>
      <c r="DG43" s="20">
        <v>158700</v>
      </c>
      <c r="DH43" s="20">
        <v>166400</v>
      </c>
      <c r="DI43" s="34" t="s">
        <v>163</v>
      </c>
      <c r="DJ43" s="34" t="s">
        <v>163</v>
      </c>
      <c r="DK43" s="34" t="s">
        <v>163</v>
      </c>
      <c r="DL43" s="34" t="s">
        <v>163</v>
      </c>
      <c r="DM43" s="34" t="s">
        <v>163</v>
      </c>
      <c r="DN43" s="20">
        <v>158700</v>
      </c>
      <c r="DO43" s="20">
        <v>166400</v>
      </c>
      <c r="DP43" s="34" t="s">
        <v>163</v>
      </c>
      <c r="DQ43" s="20">
        <v>173000</v>
      </c>
      <c r="DR43" s="20">
        <v>181000</v>
      </c>
      <c r="DS43" s="20">
        <v>173000</v>
      </c>
      <c r="DT43" s="20">
        <v>181000</v>
      </c>
      <c r="DU43" s="20">
        <v>173000</v>
      </c>
      <c r="DV43" s="20">
        <v>181000</v>
      </c>
      <c r="DW43" s="20">
        <v>173000</v>
      </c>
      <c r="DX43" s="20">
        <v>181000</v>
      </c>
      <c r="DY43" s="20">
        <v>173000</v>
      </c>
      <c r="DZ43" s="20">
        <v>173000</v>
      </c>
      <c r="EA43" s="20">
        <v>181000</v>
      </c>
      <c r="EB43" s="34" t="s">
        <v>163</v>
      </c>
      <c r="EC43" s="34" t="s">
        <v>163</v>
      </c>
      <c r="ED43" s="34" t="s">
        <v>163</v>
      </c>
      <c r="EE43" s="34" t="s">
        <v>163</v>
      </c>
      <c r="EF43" s="34" t="s">
        <v>163</v>
      </c>
      <c r="EG43" s="34" t="s">
        <v>163</v>
      </c>
      <c r="EH43" s="34" t="s">
        <v>163</v>
      </c>
      <c r="EI43" s="34" t="s">
        <v>163</v>
      </c>
      <c r="EJ43" s="20">
        <v>173000</v>
      </c>
      <c r="EK43" s="20">
        <v>181000</v>
      </c>
      <c r="EL43" s="20">
        <v>173000</v>
      </c>
      <c r="EM43" s="20">
        <v>181000</v>
      </c>
      <c r="EN43" s="20">
        <v>173000</v>
      </c>
      <c r="EO43" s="20">
        <v>181000</v>
      </c>
      <c r="EP43" s="34" t="s">
        <v>163</v>
      </c>
      <c r="EQ43" s="34" t="s">
        <v>163</v>
      </c>
      <c r="ER43" s="34" t="s">
        <v>163</v>
      </c>
      <c r="ES43" s="34" t="s">
        <v>163</v>
      </c>
      <c r="ET43" s="20">
        <v>173000</v>
      </c>
      <c r="EU43" s="34" t="s">
        <v>163</v>
      </c>
      <c r="EV43" s="20">
        <v>186400</v>
      </c>
      <c r="EW43" s="20">
        <v>178200</v>
      </c>
      <c r="EX43" s="20">
        <v>178200</v>
      </c>
      <c r="EY43" s="20">
        <v>186400</v>
      </c>
      <c r="EZ43" s="20">
        <v>178200</v>
      </c>
      <c r="FA43" s="20">
        <v>186400</v>
      </c>
      <c r="FB43" s="20">
        <v>178200</v>
      </c>
      <c r="FC43" s="20">
        <v>186400</v>
      </c>
      <c r="FD43" s="34" t="s">
        <v>163</v>
      </c>
      <c r="FE43" s="34" t="s">
        <v>163</v>
      </c>
      <c r="FF43" s="34" t="s">
        <v>163</v>
      </c>
      <c r="FG43" s="20">
        <v>178200</v>
      </c>
      <c r="FH43" s="20">
        <v>186400</v>
      </c>
      <c r="FI43" s="20">
        <v>178200</v>
      </c>
      <c r="FJ43" s="20">
        <v>186400</v>
      </c>
      <c r="FK43" s="34" t="s">
        <v>163</v>
      </c>
      <c r="FL43" s="34" t="s">
        <v>163</v>
      </c>
      <c r="FM43" s="34" t="s">
        <v>163</v>
      </c>
      <c r="FN43" s="20">
        <v>178200</v>
      </c>
      <c r="FO43" s="20">
        <v>186400</v>
      </c>
      <c r="FP43" s="20">
        <v>124500</v>
      </c>
      <c r="FQ43" s="20">
        <v>124500</v>
      </c>
      <c r="FR43" s="20">
        <v>130200</v>
      </c>
      <c r="FS43" s="20">
        <v>130200</v>
      </c>
      <c r="FT43" s="20">
        <v>124500</v>
      </c>
      <c r="FU43" s="20">
        <v>130200</v>
      </c>
      <c r="FV43" s="20">
        <v>124500</v>
      </c>
      <c r="FW43" s="20">
        <v>130200</v>
      </c>
      <c r="FX43" s="34" t="s">
        <v>163</v>
      </c>
      <c r="FY43" s="34" t="s">
        <v>163</v>
      </c>
      <c r="FZ43" s="34" t="s">
        <v>163</v>
      </c>
      <c r="GA43" s="34" t="s">
        <v>163</v>
      </c>
      <c r="GB43" s="34" t="s">
        <v>163</v>
      </c>
      <c r="GC43" s="34" t="s">
        <v>163</v>
      </c>
      <c r="GD43" s="34" t="s">
        <v>163</v>
      </c>
      <c r="GE43" s="20">
        <v>124500</v>
      </c>
      <c r="GF43" s="20">
        <v>130200</v>
      </c>
      <c r="GG43" s="20">
        <v>124500</v>
      </c>
      <c r="GH43" s="20">
        <v>130200</v>
      </c>
      <c r="GI43" s="34" t="s">
        <v>163</v>
      </c>
      <c r="GJ43" s="34" t="s">
        <v>163</v>
      </c>
      <c r="GK43" s="34" t="s">
        <v>163</v>
      </c>
      <c r="GL43" s="20">
        <v>124500</v>
      </c>
      <c r="GM43" s="20">
        <v>130200</v>
      </c>
      <c r="GN43" s="20">
        <v>124500</v>
      </c>
      <c r="GO43" s="20">
        <v>130200</v>
      </c>
      <c r="GP43" s="36" t="s">
        <v>163</v>
      </c>
      <c r="GQ43" s="36" t="s">
        <v>163</v>
      </c>
      <c r="GR43" s="36" t="s">
        <v>163</v>
      </c>
      <c r="GS43" s="36" t="s">
        <v>163</v>
      </c>
      <c r="GT43" s="36" t="s">
        <v>163</v>
      </c>
      <c r="GU43" s="36" t="s">
        <v>163</v>
      </c>
      <c r="GV43" s="36" t="s">
        <v>163</v>
      </c>
      <c r="GW43" s="36" t="s">
        <v>163</v>
      </c>
      <c r="GX43" s="36" t="s">
        <v>163</v>
      </c>
      <c r="GY43" s="36" t="s">
        <v>163</v>
      </c>
      <c r="GZ43" s="36" t="s">
        <v>163</v>
      </c>
      <c r="HA43" s="36" t="s">
        <v>163</v>
      </c>
      <c r="HB43" s="39" t="s">
        <v>163</v>
      </c>
      <c r="HC43" s="39" t="s">
        <v>163</v>
      </c>
      <c r="HD43" s="39" t="s">
        <v>163</v>
      </c>
      <c r="HE43" s="39" t="s">
        <v>163</v>
      </c>
      <c r="HF43" s="39" t="s">
        <v>163</v>
      </c>
      <c r="HG43" s="39" t="s">
        <v>163</v>
      </c>
      <c r="HH43" s="39" t="s">
        <v>163</v>
      </c>
      <c r="HI43" s="39" t="s">
        <v>163</v>
      </c>
      <c r="HJ43" s="39" t="s">
        <v>163</v>
      </c>
      <c r="HK43" s="39" t="s">
        <v>163</v>
      </c>
      <c r="HL43" s="39" t="s">
        <v>163</v>
      </c>
      <c r="HM43" s="39" t="s">
        <v>163</v>
      </c>
      <c r="HN43" s="39"/>
      <c r="HO43" s="39"/>
      <c r="HP43" s="39" t="s">
        <v>163</v>
      </c>
      <c r="HQ43" s="39" t="s">
        <v>163</v>
      </c>
      <c r="HR43" s="39" t="s">
        <v>163</v>
      </c>
      <c r="HS43" s="39" t="s">
        <v>163</v>
      </c>
      <c r="HT43" s="39" t="s">
        <v>163</v>
      </c>
      <c r="HU43" s="39" t="s">
        <v>163</v>
      </c>
      <c r="HV43" s="36" t="s">
        <v>163</v>
      </c>
      <c r="HW43" s="36" t="s">
        <v>163</v>
      </c>
      <c r="HX43" s="36" t="s">
        <v>163</v>
      </c>
      <c r="HY43" s="36" t="s">
        <v>163</v>
      </c>
      <c r="HZ43" s="39" t="s">
        <v>163</v>
      </c>
      <c r="IA43" s="39" t="s">
        <v>163</v>
      </c>
      <c r="IB43" s="39" t="s">
        <v>163</v>
      </c>
      <c r="IC43" s="39" t="s">
        <v>163</v>
      </c>
      <c r="ID43" s="39" t="s">
        <v>163</v>
      </c>
      <c r="IE43" s="39" t="s">
        <v>163</v>
      </c>
      <c r="IF43" s="39" t="s">
        <v>163</v>
      </c>
      <c r="IG43" s="39" t="s">
        <v>163</v>
      </c>
      <c r="IH43" s="39" t="s">
        <v>163</v>
      </c>
      <c r="II43" s="39" t="s">
        <v>163</v>
      </c>
      <c r="IJ43" s="39" t="s">
        <v>163</v>
      </c>
      <c r="IK43" s="39" t="s">
        <v>163</v>
      </c>
      <c r="IL43" s="39" t="s">
        <v>163</v>
      </c>
      <c r="IM43" s="39" t="s">
        <v>163</v>
      </c>
      <c r="IN43" s="39" t="s">
        <v>163</v>
      </c>
      <c r="IO43" s="39"/>
      <c r="IP43" s="39" t="s">
        <v>163</v>
      </c>
      <c r="IQ43" s="39" t="s">
        <v>163</v>
      </c>
      <c r="IR43" s="39" t="s">
        <v>163</v>
      </c>
      <c r="IS43" s="39" t="s">
        <v>163</v>
      </c>
      <c r="IT43" s="39" t="s">
        <v>163</v>
      </c>
      <c r="IU43" s="39" t="s">
        <v>163</v>
      </c>
      <c r="IV43" s="39" t="s">
        <v>163</v>
      </c>
      <c r="IW43" s="39" t="s">
        <v>163</v>
      </c>
      <c r="IX43" s="39" t="s">
        <v>163</v>
      </c>
      <c r="IY43" s="39" t="s">
        <v>163</v>
      </c>
      <c r="IZ43" s="39" t="s">
        <v>163</v>
      </c>
      <c r="JA43" s="39" t="s">
        <v>163</v>
      </c>
      <c r="JB43" s="39" t="s">
        <v>163</v>
      </c>
      <c r="JC43" s="39"/>
      <c r="JD43" t="s">
        <v>163</v>
      </c>
      <c r="JI43" s="325" t="s">
        <v>496</v>
      </c>
      <c r="JJ43" s="325" t="s">
        <v>497</v>
      </c>
    </row>
    <row r="44" spans="1:270" x14ac:dyDescent="0.25">
      <c r="A44" s="17" t="s">
        <v>530</v>
      </c>
      <c r="B44" t="s">
        <v>163</v>
      </c>
      <c r="C44" s="337" t="s">
        <v>527</v>
      </c>
      <c r="D44" s="50" t="s">
        <v>531</v>
      </c>
      <c r="E44" s="50" t="s">
        <v>532</v>
      </c>
      <c r="F44" s="50" t="s">
        <v>532</v>
      </c>
      <c r="G44" s="50" t="s">
        <v>533</v>
      </c>
      <c r="H44" s="50" t="s">
        <v>534</v>
      </c>
      <c r="I44" s="50" t="s">
        <v>535</v>
      </c>
      <c r="J44" s="50" t="s">
        <v>536</v>
      </c>
      <c r="K44" s="50" t="s">
        <v>525</v>
      </c>
      <c r="L44" s="50" t="s">
        <v>537</v>
      </c>
      <c r="M44" s="51" t="s">
        <v>538</v>
      </c>
      <c r="O44" s="479"/>
      <c r="P44" s="21">
        <v>193000</v>
      </c>
      <c r="Q44" s="8">
        <v>193000</v>
      </c>
      <c r="R44" s="8">
        <v>193000</v>
      </c>
      <c r="S44" s="35" t="s">
        <v>163</v>
      </c>
      <c r="T44" s="35" t="s">
        <v>163</v>
      </c>
      <c r="U44" s="35" t="s">
        <v>163</v>
      </c>
      <c r="V44" s="35" t="s">
        <v>163</v>
      </c>
      <c r="W44" s="35" t="s">
        <v>163</v>
      </c>
      <c r="X44" s="35" t="s">
        <v>163</v>
      </c>
      <c r="Y44" s="35" t="s">
        <v>163</v>
      </c>
      <c r="Z44" s="35" t="s">
        <v>163</v>
      </c>
      <c r="AA44" s="8">
        <v>198000</v>
      </c>
      <c r="AB44" s="8">
        <v>193000</v>
      </c>
      <c r="AC44" s="35" t="s">
        <v>163</v>
      </c>
      <c r="AD44" s="35" t="s">
        <v>163</v>
      </c>
      <c r="AE44" s="8">
        <v>193000</v>
      </c>
      <c r="AF44" s="35" t="s">
        <v>163</v>
      </c>
      <c r="AG44" s="8">
        <v>200700</v>
      </c>
      <c r="AH44" s="35" t="s">
        <v>163</v>
      </c>
      <c r="AI44" s="35" t="s">
        <v>163</v>
      </c>
      <c r="AJ44" s="8">
        <v>201700</v>
      </c>
      <c r="AK44" s="8">
        <v>201700</v>
      </c>
      <c r="AL44" s="8">
        <v>205500</v>
      </c>
      <c r="AM44" s="8">
        <v>205500</v>
      </c>
      <c r="AN44" s="35" t="s">
        <v>163</v>
      </c>
      <c r="AO44" s="8">
        <v>201700</v>
      </c>
      <c r="AP44" s="8">
        <v>205500</v>
      </c>
      <c r="AQ44" s="35" t="s">
        <v>163</v>
      </c>
      <c r="AR44" s="8">
        <v>201700</v>
      </c>
      <c r="AS44" s="8">
        <v>205500</v>
      </c>
      <c r="AT44" s="8">
        <v>201700</v>
      </c>
      <c r="AU44" s="8">
        <v>205500</v>
      </c>
      <c r="AV44" s="35" t="s">
        <v>163</v>
      </c>
      <c r="AW44" s="8">
        <v>210800</v>
      </c>
      <c r="AX44" s="8">
        <v>210800</v>
      </c>
      <c r="AY44" s="8">
        <v>218900</v>
      </c>
      <c r="AZ44" s="8">
        <v>218900</v>
      </c>
      <c r="BA44" s="35" t="s">
        <v>163</v>
      </c>
      <c r="BB44" s="35" t="s">
        <v>163</v>
      </c>
      <c r="BC44" s="35" t="s">
        <v>163</v>
      </c>
      <c r="BD44" s="35" t="s">
        <v>163</v>
      </c>
      <c r="BE44" s="8">
        <v>210800</v>
      </c>
      <c r="BF44" s="8">
        <v>218900</v>
      </c>
      <c r="BG44" s="8">
        <v>215800</v>
      </c>
      <c r="BH44" s="8">
        <v>223900</v>
      </c>
      <c r="BI44" s="8">
        <v>210800</v>
      </c>
      <c r="BJ44" s="8">
        <v>218900</v>
      </c>
      <c r="BK44" s="35" t="s">
        <v>163</v>
      </c>
      <c r="BL44" s="35" t="s">
        <v>163</v>
      </c>
      <c r="BM44" s="8">
        <v>210800</v>
      </c>
      <c r="BN44" s="8">
        <v>218900</v>
      </c>
      <c r="BO44" s="35" t="s">
        <v>163</v>
      </c>
      <c r="BP44" s="35" t="s">
        <v>163</v>
      </c>
      <c r="BQ44" s="35" t="s">
        <v>163</v>
      </c>
      <c r="BR44" s="35" t="s">
        <v>163</v>
      </c>
      <c r="BS44" s="35" t="s">
        <v>163</v>
      </c>
      <c r="BT44" s="35" t="s">
        <v>163</v>
      </c>
      <c r="BU44" s="35" t="s">
        <v>163</v>
      </c>
      <c r="BV44" s="8">
        <v>222100</v>
      </c>
      <c r="BW44" s="8">
        <v>232700</v>
      </c>
      <c r="BX44" s="8">
        <v>217100</v>
      </c>
      <c r="BY44" s="35" t="s">
        <v>163</v>
      </c>
      <c r="BZ44" s="8">
        <v>217100</v>
      </c>
      <c r="CA44" s="8">
        <v>227700</v>
      </c>
      <c r="CB44" s="8">
        <v>217100</v>
      </c>
      <c r="CC44" s="8">
        <v>227700</v>
      </c>
      <c r="CD44" s="8">
        <v>227700</v>
      </c>
      <c r="CE44" s="35" t="s">
        <v>163</v>
      </c>
      <c r="CF44" s="35" t="s">
        <v>163</v>
      </c>
      <c r="CG44" s="8">
        <v>217100</v>
      </c>
      <c r="CH44" s="8">
        <v>227700</v>
      </c>
      <c r="CI44" s="35" t="s">
        <v>163</v>
      </c>
      <c r="CJ44" s="8">
        <v>217100</v>
      </c>
      <c r="CK44" s="8">
        <v>227700</v>
      </c>
      <c r="CL44" s="35" t="s">
        <v>163</v>
      </c>
      <c r="CM44" s="35" t="s">
        <v>163</v>
      </c>
      <c r="CN44" s="35" t="s">
        <v>163</v>
      </c>
      <c r="CO44" s="35" t="s">
        <v>163</v>
      </c>
      <c r="CP44" s="35" t="s">
        <v>163</v>
      </c>
      <c r="CQ44" s="8">
        <v>223600</v>
      </c>
      <c r="CR44" s="8">
        <v>234500</v>
      </c>
      <c r="CS44" s="8">
        <v>228600</v>
      </c>
      <c r="CT44" s="8">
        <v>239500</v>
      </c>
      <c r="CU44" s="35" t="s">
        <v>163</v>
      </c>
      <c r="CV44" s="35" t="s">
        <v>163</v>
      </c>
      <c r="CW44" s="8">
        <v>223600</v>
      </c>
      <c r="CX44" s="8">
        <v>234500</v>
      </c>
      <c r="CY44" s="8">
        <v>223600</v>
      </c>
      <c r="CZ44" s="8">
        <v>234500</v>
      </c>
      <c r="DA44" s="8">
        <v>223600</v>
      </c>
      <c r="DB44" s="8">
        <v>234500</v>
      </c>
      <c r="DC44" s="35" t="s">
        <v>163</v>
      </c>
      <c r="DD44" s="35" t="s">
        <v>163</v>
      </c>
      <c r="DE44" s="8">
        <v>223600</v>
      </c>
      <c r="DF44" s="8">
        <v>234500</v>
      </c>
      <c r="DG44" s="8">
        <v>223600</v>
      </c>
      <c r="DH44" s="8">
        <v>234500</v>
      </c>
      <c r="DI44" s="35" t="s">
        <v>163</v>
      </c>
      <c r="DJ44" s="35" t="s">
        <v>163</v>
      </c>
      <c r="DK44" s="35" t="s">
        <v>163</v>
      </c>
      <c r="DL44" s="35" t="s">
        <v>163</v>
      </c>
      <c r="DM44" s="35" t="s">
        <v>163</v>
      </c>
      <c r="DN44" s="8">
        <v>223600</v>
      </c>
      <c r="DO44" s="8">
        <v>234500</v>
      </c>
      <c r="DP44" s="35" t="s">
        <v>163</v>
      </c>
      <c r="DQ44" s="8">
        <v>243000</v>
      </c>
      <c r="DR44" s="8">
        <v>255000</v>
      </c>
      <c r="DS44" s="8">
        <v>243000</v>
      </c>
      <c r="DT44" s="8">
        <v>255000</v>
      </c>
      <c r="DU44" s="8">
        <v>243000</v>
      </c>
      <c r="DV44" s="8">
        <v>255000</v>
      </c>
      <c r="DW44" s="8">
        <v>243000</v>
      </c>
      <c r="DX44" s="8">
        <v>255000</v>
      </c>
      <c r="DY44" s="8">
        <v>243000</v>
      </c>
      <c r="DZ44" s="8">
        <v>243000</v>
      </c>
      <c r="EA44" s="8">
        <v>255000</v>
      </c>
      <c r="EB44" s="35" t="s">
        <v>163</v>
      </c>
      <c r="EC44" s="35" t="s">
        <v>163</v>
      </c>
      <c r="ED44" s="35" t="s">
        <v>163</v>
      </c>
      <c r="EE44" s="35" t="s">
        <v>163</v>
      </c>
      <c r="EF44" s="35" t="s">
        <v>163</v>
      </c>
      <c r="EG44" s="35" t="s">
        <v>163</v>
      </c>
      <c r="EH44" s="35" t="s">
        <v>163</v>
      </c>
      <c r="EI44" s="35" t="s">
        <v>163</v>
      </c>
      <c r="EJ44" s="8">
        <v>243000</v>
      </c>
      <c r="EK44" s="8">
        <v>255000</v>
      </c>
      <c r="EL44" s="8">
        <v>243000</v>
      </c>
      <c r="EM44" s="8">
        <v>255000</v>
      </c>
      <c r="EN44" s="8">
        <v>243000</v>
      </c>
      <c r="EO44" s="8">
        <v>255000</v>
      </c>
      <c r="EP44" s="35" t="s">
        <v>163</v>
      </c>
      <c r="EQ44" s="35" t="s">
        <v>163</v>
      </c>
      <c r="ER44" s="35" t="s">
        <v>163</v>
      </c>
      <c r="ES44" s="35" t="s">
        <v>163</v>
      </c>
      <c r="ET44" s="8">
        <v>243000</v>
      </c>
      <c r="EU44" s="35" t="s">
        <v>163</v>
      </c>
      <c r="EV44" s="8">
        <v>262700</v>
      </c>
      <c r="EW44" s="8">
        <v>250300</v>
      </c>
      <c r="EX44" s="8">
        <v>250300</v>
      </c>
      <c r="EY44" s="8">
        <v>262700</v>
      </c>
      <c r="EZ44" s="8">
        <v>250300</v>
      </c>
      <c r="FA44" s="8">
        <v>262700</v>
      </c>
      <c r="FB44" s="8">
        <v>250300</v>
      </c>
      <c r="FC44" s="8">
        <v>262700</v>
      </c>
      <c r="FD44" s="35" t="s">
        <v>163</v>
      </c>
      <c r="FE44" s="35" t="s">
        <v>163</v>
      </c>
      <c r="FF44" s="35" t="s">
        <v>163</v>
      </c>
      <c r="FG44" s="8">
        <v>250300</v>
      </c>
      <c r="FH44" s="8">
        <v>262700</v>
      </c>
      <c r="FI44" s="8">
        <v>250300</v>
      </c>
      <c r="FJ44" s="8">
        <v>262700</v>
      </c>
      <c r="FK44" s="35" t="s">
        <v>163</v>
      </c>
      <c r="FL44" s="35" t="s">
        <v>163</v>
      </c>
      <c r="FM44" s="35" t="s">
        <v>163</v>
      </c>
      <c r="FN44" s="8">
        <v>250300</v>
      </c>
      <c r="FO44" s="8">
        <v>262700</v>
      </c>
      <c r="FP44" s="8">
        <v>187800</v>
      </c>
      <c r="FQ44" s="8">
        <v>187800</v>
      </c>
      <c r="FR44" s="8">
        <v>197100</v>
      </c>
      <c r="FS44" s="8">
        <v>197100</v>
      </c>
      <c r="FT44" s="8">
        <v>187800</v>
      </c>
      <c r="FU44" s="8">
        <v>197100</v>
      </c>
      <c r="FV44" s="8">
        <v>187800</v>
      </c>
      <c r="FW44" s="8">
        <v>197100</v>
      </c>
      <c r="FX44" s="35" t="s">
        <v>163</v>
      </c>
      <c r="FY44" s="35" t="s">
        <v>163</v>
      </c>
      <c r="FZ44" s="35" t="s">
        <v>163</v>
      </c>
      <c r="GA44" s="35" t="s">
        <v>163</v>
      </c>
      <c r="GB44" s="35" t="s">
        <v>163</v>
      </c>
      <c r="GC44" s="35" t="s">
        <v>163</v>
      </c>
      <c r="GD44" s="35" t="s">
        <v>163</v>
      </c>
      <c r="GE44" s="8">
        <v>187800</v>
      </c>
      <c r="GF44" s="8">
        <v>197100</v>
      </c>
      <c r="GG44" s="8">
        <v>187800</v>
      </c>
      <c r="GH44" s="8">
        <v>197100</v>
      </c>
      <c r="GI44" s="35" t="s">
        <v>163</v>
      </c>
      <c r="GJ44" s="35" t="s">
        <v>163</v>
      </c>
      <c r="GK44" s="35" t="s">
        <v>163</v>
      </c>
      <c r="GL44" s="8">
        <v>187800</v>
      </c>
      <c r="GM44" s="8">
        <v>197100</v>
      </c>
      <c r="GN44" s="8">
        <v>187800</v>
      </c>
      <c r="GO44" s="8">
        <v>197100</v>
      </c>
      <c r="GP44" s="37" t="s">
        <v>163</v>
      </c>
      <c r="GQ44" s="37" t="s">
        <v>163</v>
      </c>
      <c r="GR44" s="37" t="s">
        <v>163</v>
      </c>
      <c r="GS44" s="37" t="s">
        <v>163</v>
      </c>
      <c r="GT44" s="37" t="s">
        <v>163</v>
      </c>
      <c r="GU44" s="37" t="s">
        <v>163</v>
      </c>
      <c r="GV44" s="37" t="s">
        <v>163</v>
      </c>
      <c r="GW44" s="37" t="s">
        <v>163</v>
      </c>
      <c r="GX44" s="37" t="s">
        <v>163</v>
      </c>
      <c r="GY44" s="37" t="s">
        <v>163</v>
      </c>
      <c r="GZ44" s="37" t="s">
        <v>163</v>
      </c>
      <c r="HA44" s="37" t="s">
        <v>163</v>
      </c>
      <c r="HB44" s="41" t="s">
        <v>163</v>
      </c>
      <c r="HC44" s="41" t="s">
        <v>163</v>
      </c>
      <c r="HD44" s="41" t="s">
        <v>163</v>
      </c>
      <c r="HE44" s="41" t="s">
        <v>163</v>
      </c>
      <c r="HF44" s="41" t="s">
        <v>163</v>
      </c>
      <c r="HG44" s="41" t="s">
        <v>163</v>
      </c>
      <c r="HH44" s="41" t="s">
        <v>163</v>
      </c>
      <c r="HI44" s="41" t="s">
        <v>163</v>
      </c>
      <c r="HJ44" s="41" t="s">
        <v>163</v>
      </c>
      <c r="HK44" s="41" t="s">
        <v>163</v>
      </c>
      <c r="HL44" s="41" t="s">
        <v>163</v>
      </c>
      <c r="HM44" s="41" t="s">
        <v>163</v>
      </c>
      <c r="HN44" s="41"/>
      <c r="HO44" s="41"/>
      <c r="HP44" s="41" t="s">
        <v>163</v>
      </c>
      <c r="HQ44" s="41" t="s">
        <v>163</v>
      </c>
      <c r="HR44" s="41" t="s">
        <v>163</v>
      </c>
      <c r="HS44" s="41" t="s">
        <v>163</v>
      </c>
      <c r="HT44" s="41" t="s">
        <v>163</v>
      </c>
      <c r="HU44" s="41" t="s">
        <v>163</v>
      </c>
      <c r="HV44" s="37" t="s">
        <v>163</v>
      </c>
      <c r="HW44" s="37" t="s">
        <v>163</v>
      </c>
      <c r="HX44" s="37" t="s">
        <v>163</v>
      </c>
      <c r="HY44" s="37" t="s">
        <v>163</v>
      </c>
      <c r="HZ44" s="41" t="s">
        <v>163</v>
      </c>
      <c r="IA44" s="41" t="s">
        <v>163</v>
      </c>
      <c r="IB44" s="41" t="s">
        <v>163</v>
      </c>
      <c r="IC44" s="41" t="s">
        <v>163</v>
      </c>
      <c r="ID44" s="41" t="s">
        <v>163</v>
      </c>
      <c r="IE44" s="41" t="s">
        <v>163</v>
      </c>
      <c r="IF44" s="41" t="s">
        <v>163</v>
      </c>
      <c r="IG44" s="41" t="s">
        <v>163</v>
      </c>
      <c r="IH44" s="41" t="s">
        <v>163</v>
      </c>
      <c r="II44" s="41" t="s">
        <v>163</v>
      </c>
      <c r="IJ44" s="41" t="s">
        <v>163</v>
      </c>
      <c r="IK44" s="41" t="s">
        <v>163</v>
      </c>
      <c r="IL44" s="41" t="s">
        <v>163</v>
      </c>
      <c r="IM44" s="41" t="s">
        <v>163</v>
      </c>
      <c r="IN44" s="41" t="s">
        <v>163</v>
      </c>
      <c r="IO44" s="41"/>
      <c r="IP44" s="41" t="s">
        <v>163</v>
      </c>
      <c r="IQ44" s="41" t="s">
        <v>163</v>
      </c>
      <c r="IR44" s="41" t="s">
        <v>163</v>
      </c>
      <c r="IS44" s="41" t="s">
        <v>163</v>
      </c>
      <c r="IT44" s="41" t="s">
        <v>163</v>
      </c>
      <c r="IU44" s="41" t="s">
        <v>163</v>
      </c>
      <c r="IV44" s="41" t="s">
        <v>163</v>
      </c>
      <c r="IW44" s="41" t="s">
        <v>163</v>
      </c>
      <c r="IX44" s="41" t="s">
        <v>163</v>
      </c>
      <c r="IY44" s="41" t="s">
        <v>163</v>
      </c>
      <c r="IZ44" s="41" t="s">
        <v>163</v>
      </c>
      <c r="JA44" s="41" t="s">
        <v>163</v>
      </c>
      <c r="JB44" s="41" t="s">
        <v>163</v>
      </c>
      <c r="JC44" s="41"/>
      <c r="JD44" t="s">
        <v>163</v>
      </c>
      <c r="JH44" t="s">
        <v>470</v>
      </c>
      <c r="JI44" s="324">
        <v>320000</v>
      </c>
      <c r="JJ44" s="324">
        <v>340000</v>
      </c>
    </row>
    <row r="45" spans="1:270" x14ac:dyDescent="0.25">
      <c r="A45" s="17" t="s">
        <v>539</v>
      </c>
      <c r="B45" t="s">
        <v>163</v>
      </c>
      <c r="C45" s="337" t="s">
        <v>540</v>
      </c>
      <c r="D45" s="50" t="s">
        <v>541</v>
      </c>
      <c r="E45" s="50" t="s">
        <v>541</v>
      </c>
      <c r="F45" s="50" t="s">
        <v>541</v>
      </c>
      <c r="G45" s="50" t="s">
        <v>523</v>
      </c>
      <c r="H45" s="50" t="s">
        <v>542</v>
      </c>
      <c r="I45" s="50" t="s">
        <v>543</v>
      </c>
      <c r="J45" s="50" t="s">
        <v>544</v>
      </c>
      <c r="K45" s="50" t="s">
        <v>545</v>
      </c>
      <c r="L45" s="50" t="s">
        <v>546</v>
      </c>
      <c r="M45" s="51" t="s">
        <v>547</v>
      </c>
      <c r="AG45" s="73"/>
      <c r="AH45" s="73"/>
      <c r="AI45" s="73"/>
      <c r="AJ45" s="73"/>
      <c r="AK45" s="73"/>
      <c r="AL45" s="73"/>
      <c r="AM45" s="73"/>
      <c r="AN45" s="73"/>
      <c r="AO45" s="73"/>
      <c r="AP45" s="73"/>
      <c r="AQ45" s="73"/>
      <c r="AR45" s="73"/>
      <c r="AS45" s="73"/>
      <c r="AT45" s="73"/>
      <c r="AU45" s="73"/>
      <c r="AV45" s="73"/>
      <c r="AW45" s="73"/>
      <c r="AX45" s="73"/>
      <c r="AY45" s="73"/>
      <c r="AZ45" s="73"/>
      <c r="BA45" s="73"/>
      <c r="BB45" s="73"/>
      <c r="BC45" s="73"/>
      <c r="BD45" s="73"/>
      <c r="BE45" s="73"/>
      <c r="BF45" s="73"/>
      <c r="BG45" s="73"/>
      <c r="BH45" s="73"/>
      <c r="BI45" s="73"/>
      <c r="BJ45" s="73"/>
      <c r="BK45" s="73"/>
      <c r="BL45" s="73"/>
      <c r="BM45" s="73"/>
      <c r="BN45" s="73"/>
      <c r="BO45" s="73"/>
      <c r="BP45" s="73"/>
      <c r="BQ45" s="73"/>
      <c r="BR45" s="73"/>
      <c r="BS45" s="73"/>
      <c r="BT45" s="73"/>
      <c r="BU45" s="73"/>
      <c r="BV45" s="73"/>
      <c r="BW45" s="73"/>
      <c r="BX45" s="73"/>
      <c r="BY45" s="73"/>
      <c r="BZ45" s="73"/>
      <c r="CA45" s="73"/>
      <c r="CB45" s="73"/>
      <c r="CC45" s="73"/>
      <c r="CD45" s="73"/>
      <c r="CE45" s="73"/>
      <c r="CF45" s="73"/>
      <c r="CG45" s="73"/>
      <c r="CH45" s="73"/>
      <c r="CI45" s="73"/>
      <c r="CJ45" s="73"/>
      <c r="CK45" s="73"/>
      <c r="CL45" s="73"/>
      <c r="CM45" s="73"/>
      <c r="CN45" s="73"/>
      <c r="CO45" s="73"/>
      <c r="CP45" s="73"/>
      <c r="CQ45" s="73"/>
      <c r="CR45" s="73"/>
      <c r="CS45" s="73"/>
      <c r="CT45" s="73"/>
      <c r="CU45" s="73"/>
      <c r="CV45" s="73"/>
      <c r="CW45" s="73"/>
      <c r="CX45" s="73"/>
      <c r="CY45" s="73"/>
      <c r="CZ45" s="73"/>
      <c r="DA45" s="73"/>
      <c r="DB45" s="73"/>
      <c r="DC45" s="73"/>
      <c r="DD45" s="73"/>
      <c r="DE45" s="73"/>
      <c r="DF45" s="73"/>
      <c r="DG45" s="73"/>
      <c r="DH45" s="73"/>
      <c r="DI45" s="73"/>
      <c r="DJ45" s="73"/>
      <c r="DK45" s="73"/>
      <c r="DL45" s="73"/>
      <c r="DM45" s="73"/>
      <c r="DN45" s="73"/>
      <c r="DO45" s="73"/>
      <c r="DP45" s="73"/>
      <c r="DQ45" s="73"/>
      <c r="DR45" s="73"/>
      <c r="DS45" s="73"/>
      <c r="DT45" s="73"/>
      <c r="DU45" s="73"/>
      <c r="DV45" s="73"/>
      <c r="DW45" s="73"/>
      <c r="DX45" s="73"/>
      <c r="DY45" s="73"/>
      <c r="DZ45" s="73"/>
      <c r="EA45" s="73"/>
      <c r="EB45" s="73"/>
      <c r="EC45" s="73"/>
      <c r="ED45" s="73"/>
      <c r="EE45" s="73"/>
      <c r="EF45" s="73"/>
      <c r="EG45" s="73"/>
      <c r="EH45" s="73"/>
      <c r="EI45" s="73"/>
      <c r="EJ45" s="73"/>
      <c r="EK45" s="73"/>
      <c r="EL45" s="73"/>
      <c r="EM45" s="73"/>
      <c r="EN45" s="73"/>
      <c r="EO45" s="73"/>
      <c r="EP45" s="73"/>
      <c r="EQ45" s="73"/>
      <c r="ER45" s="73"/>
      <c r="ES45" s="73"/>
      <c r="ET45" s="73"/>
      <c r="EU45" s="73"/>
      <c r="EV45" s="73"/>
      <c r="EW45" s="73"/>
      <c r="EX45" s="73"/>
      <c r="EY45" s="73"/>
      <c r="EZ45" s="73"/>
      <c r="FA45" s="73"/>
      <c r="FB45" s="73"/>
      <c r="FC45" s="73"/>
      <c r="FD45" s="73"/>
      <c r="FE45" s="73"/>
      <c r="FF45" s="73"/>
      <c r="FG45" s="73"/>
      <c r="FH45" s="73"/>
      <c r="FI45" s="73"/>
      <c r="FJ45" s="73"/>
      <c r="FK45" s="73"/>
      <c r="FL45" s="73"/>
      <c r="FM45" s="73"/>
      <c r="FN45" s="73"/>
      <c r="FO45" s="73"/>
      <c r="FZ45" s="73"/>
      <c r="GA45" s="73"/>
      <c r="GC45" s="73"/>
      <c r="JH45" t="s">
        <v>477</v>
      </c>
      <c r="JI45" s="324">
        <v>370000</v>
      </c>
      <c r="JJ45" s="324">
        <v>390000</v>
      </c>
    </row>
    <row r="46" spans="1:270" x14ac:dyDescent="0.25">
      <c r="A46" s="17" t="s">
        <v>548</v>
      </c>
      <c r="B46" t="s">
        <v>163</v>
      </c>
      <c r="C46" s="337" t="s">
        <v>549</v>
      </c>
      <c r="D46" s="50" t="s">
        <v>549</v>
      </c>
      <c r="E46" s="50" t="s">
        <v>549</v>
      </c>
      <c r="F46" s="50" t="s">
        <v>549</v>
      </c>
      <c r="G46" s="50" t="s">
        <v>525</v>
      </c>
      <c r="H46" s="50" t="s">
        <v>550</v>
      </c>
      <c r="I46" s="50" t="s">
        <v>517</v>
      </c>
      <c r="J46" s="50" t="s">
        <v>551</v>
      </c>
      <c r="K46" s="50" t="s">
        <v>552</v>
      </c>
      <c r="L46" s="50" t="s">
        <v>551</v>
      </c>
      <c r="M46" s="51" t="s">
        <v>553</v>
      </c>
      <c r="N46" s="50" t="s">
        <v>163</v>
      </c>
      <c r="O46" s="477" t="s">
        <v>554</v>
      </c>
      <c r="P46" s="69" t="s">
        <v>174</v>
      </c>
      <c r="Q46" s="68" t="s">
        <v>176</v>
      </c>
      <c r="R46" s="68" t="s">
        <v>177</v>
      </c>
      <c r="S46" s="68" t="s">
        <v>178</v>
      </c>
      <c r="T46" s="68" t="s">
        <v>179</v>
      </c>
      <c r="U46" s="68" t="s">
        <v>180</v>
      </c>
      <c r="V46" s="68" t="s">
        <v>181</v>
      </c>
      <c r="W46" s="68" t="s">
        <v>182</v>
      </c>
      <c r="X46" s="68" t="s">
        <v>183</v>
      </c>
      <c r="Y46" s="68" t="s">
        <v>173</v>
      </c>
      <c r="Z46" s="68" t="s">
        <v>184</v>
      </c>
      <c r="AA46" s="68" t="s">
        <v>185</v>
      </c>
      <c r="AB46" s="68" t="s">
        <v>186</v>
      </c>
      <c r="AC46" s="68" t="s">
        <v>187</v>
      </c>
      <c r="AD46" s="68" t="s">
        <v>188</v>
      </c>
      <c r="AE46" s="68" t="s">
        <v>189</v>
      </c>
      <c r="AF46" s="68" t="s">
        <v>190</v>
      </c>
      <c r="AG46" s="184" t="s">
        <v>191</v>
      </c>
      <c r="AH46" s="68" t="s">
        <v>192</v>
      </c>
      <c r="AI46" s="68" t="s">
        <v>193</v>
      </c>
      <c r="AJ46" s="68" t="s">
        <v>194</v>
      </c>
      <c r="AK46" s="68" t="s">
        <v>195</v>
      </c>
      <c r="AL46" s="68" t="s">
        <v>196</v>
      </c>
      <c r="AM46" s="68" t="s">
        <v>197</v>
      </c>
      <c r="AN46" s="68" t="s">
        <v>198</v>
      </c>
      <c r="AO46" s="68" t="s">
        <v>172</v>
      </c>
      <c r="AP46" s="68" t="s">
        <v>199</v>
      </c>
      <c r="AQ46" s="68" t="s">
        <v>200</v>
      </c>
      <c r="AR46" s="68" t="s">
        <v>201</v>
      </c>
      <c r="AS46" s="68" t="s">
        <v>202</v>
      </c>
      <c r="AT46" s="68" t="s">
        <v>203</v>
      </c>
      <c r="AU46" s="68" t="s">
        <v>204</v>
      </c>
      <c r="AV46" s="68" t="s">
        <v>205</v>
      </c>
      <c r="AW46" s="68" t="s">
        <v>206</v>
      </c>
      <c r="AX46" s="68" t="s">
        <v>207</v>
      </c>
      <c r="AY46" s="68" t="s">
        <v>208</v>
      </c>
      <c r="AZ46" s="68" t="s">
        <v>209</v>
      </c>
      <c r="BA46" s="68" t="s">
        <v>210</v>
      </c>
      <c r="BB46" s="68" t="s">
        <v>211</v>
      </c>
      <c r="BC46" s="68" t="s">
        <v>212</v>
      </c>
      <c r="BD46" s="68" t="s">
        <v>459</v>
      </c>
      <c r="BE46" s="68" t="s">
        <v>213</v>
      </c>
      <c r="BF46" s="68" t="s">
        <v>214</v>
      </c>
      <c r="BG46" s="68" t="s">
        <v>215</v>
      </c>
      <c r="BH46" s="68" t="s">
        <v>216</v>
      </c>
      <c r="BI46" s="68" t="s">
        <v>217</v>
      </c>
      <c r="BJ46" s="68" t="s">
        <v>218</v>
      </c>
      <c r="BK46" s="68" t="s">
        <v>219</v>
      </c>
      <c r="BL46" s="68" t="s">
        <v>171</v>
      </c>
      <c r="BM46" s="68" t="s">
        <v>220</v>
      </c>
      <c r="BN46" s="68" t="s">
        <v>221</v>
      </c>
      <c r="BO46" s="68" t="s">
        <v>222</v>
      </c>
      <c r="BP46" s="68" t="s">
        <v>223</v>
      </c>
      <c r="BQ46" s="68" t="s">
        <v>224</v>
      </c>
      <c r="BR46" s="68" t="s">
        <v>225</v>
      </c>
      <c r="BS46" s="68" t="s">
        <v>226</v>
      </c>
      <c r="BT46" s="68" t="s">
        <v>227</v>
      </c>
      <c r="BU46" s="68" t="s">
        <v>228</v>
      </c>
      <c r="BV46" s="68" t="s">
        <v>229</v>
      </c>
      <c r="BW46" s="68" t="s">
        <v>230</v>
      </c>
      <c r="BX46" s="68" t="s">
        <v>231</v>
      </c>
      <c r="BY46" s="68" t="s">
        <v>232</v>
      </c>
      <c r="BZ46" s="68" t="s">
        <v>233</v>
      </c>
      <c r="CA46" s="68" t="s">
        <v>234</v>
      </c>
      <c r="CB46" s="68" t="s">
        <v>235</v>
      </c>
      <c r="CC46" s="68" t="s">
        <v>236</v>
      </c>
      <c r="CD46" s="68" t="s">
        <v>237</v>
      </c>
      <c r="CE46" s="68" t="s">
        <v>238</v>
      </c>
      <c r="CF46" s="68" t="s">
        <v>239</v>
      </c>
      <c r="CG46" s="68" t="s">
        <v>240</v>
      </c>
      <c r="CH46" s="68" t="s">
        <v>241</v>
      </c>
      <c r="CI46" s="68" t="s">
        <v>170</v>
      </c>
      <c r="CJ46" s="68" t="s">
        <v>242</v>
      </c>
      <c r="CK46" s="68" t="s">
        <v>243</v>
      </c>
      <c r="CL46" s="68" t="s">
        <v>244</v>
      </c>
      <c r="CM46" s="68" t="s">
        <v>245</v>
      </c>
      <c r="CN46" s="68" t="s">
        <v>246</v>
      </c>
      <c r="CO46" s="68" t="s">
        <v>247</v>
      </c>
      <c r="CP46" s="183" t="s">
        <v>248</v>
      </c>
      <c r="CQ46" s="68" t="s">
        <v>249</v>
      </c>
      <c r="CR46" s="68" t="s">
        <v>250</v>
      </c>
      <c r="CS46" s="68" t="s">
        <v>251</v>
      </c>
      <c r="CT46" s="68" t="s">
        <v>252</v>
      </c>
      <c r="CU46" s="68" t="s">
        <v>253</v>
      </c>
      <c r="CV46" s="68" t="s">
        <v>254</v>
      </c>
      <c r="CW46" s="68" t="s">
        <v>255</v>
      </c>
      <c r="CX46" s="68" t="s">
        <v>256</v>
      </c>
      <c r="CY46" s="68" t="s">
        <v>257</v>
      </c>
      <c r="CZ46" s="68" t="s">
        <v>258</v>
      </c>
      <c r="DA46" s="68" t="s">
        <v>259</v>
      </c>
      <c r="DB46" s="68" t="s">
        <v>260</v>
      </c>
      <c r="DC46" s="68" t="s">
        <v>169</v>
      </c>
      <c r="DD46" s="68" t="s">
        <v>261</v>
      </c>
      <c r="DE46" s="68" t="s">
        <v>262</v>
      </c>
      <c r="DF46" s="68" t="s">
        <v>263</v>
      </c>
      <c r="DG46" s="68" t="s">
        <v>264</v>
      </c>
      <c r="DH46" s="68" t="s">
        <v>265</v>
      </c>
      <c r="DI46" s="68" t="s">
        <v>266</v>
      </c>
      <c r="DJ46" s="68" t="s">
        <v>267</v>
      </c>
      <c r="DK46" s="68" t="s">
        <v>268</v>
      </c>
      <c r="DL46" s="68" t="s">
        <v>269</v>
      </c>
      <c r="DM46" s="68" t="s">
        <v>270</v>
      </c>
      <c r="DN46" s="68" t="s">
        <v>271</v>
      </c>
      <c r="DO46" s="68" t="s">
        <v>272</v>
      </c>
      <c r="DP46" s="68" t="s">
        <v>273</v>
      </c>
      <c r="DQ46" s="68" t="s">
        <v>274</v>
      </c>
      <c r="DR46" s="68" t="s">
        <v>275</v>
      </c>
      <c r="DS46" s="68" t="s">
        <v>276</v>
      </c>
      <c r="DT46" s="68" t="s">
        <v>277</v>
      </c>
      <c r="DU46" s="68" t="s">
        <v>278</v>
      </c>
      <c r="DV46" s="68" t="s">
        <v>279</v>
      </c>
      <c r="DW46" s="68" t="s">
        <v>280</v>
      </c>
      <c r="DX46" s="68" t="s">
        <v>281</v>
      </c>
      <c r="DY46" s="68" t="s">
        <v>282</v>
      </c>
      <c r="DZ46" s="68" t="s">
        <v>283</v>
      </c>
      <c r="EA46" s="68" t="s">
        <v>284</v>
      </c>
      <c r="EB46" s="68" t="s">
        <v>285</v>
      </c>
      <c r="EC46" s="68" t="s">
        <v>286</v>
      </c>
      <c r="ED46" s="68" t="s">
        <v>168</v>
      </c>
      <c r="EE46" s="68" t="s">
        <v>287</v>
      </c>
      <c r="EF46" s="68" t="s">
        <v>288</v>
      </c>
      <c r="EG46" s="68" t="s">
        <v>289</v>
      </c>
      <c r="EH46" s="68" t="s">
        <v>290</v>
      </c>
      <c r="EI46" s="68" t="s">
        <v>291</v>
      </c>
      <c r="EJ46" s="68" t="s">
        <v>292</v>
      </c>
      <c r="EK46" s="68" t="s">
        <v>293</v>
      </c>
      <c r="EL46" s="68" t="s">
        <v>294</v>
      </c>
      <c r="EM46" s="68" t="s">
        <v>295</v>
      </c>
      <c r="EN46" s="68" t="s">
        <v>296</v>
      </c>
      <c r="EO46" s="68" t="s">
        <v>297</v>
      </c>
      <c r="EP46" s="68" t="s">
        <v>298</v>
      </c>
      <c r="EQ46" s="68" t="s">
        <v>299</v>
      </c>
      <c r="ER46" s="68" t="s">
        <v>300</v>
      </c>
      <c r="ES46" s="68" t="s">
        <v>301</v>
      </c>
      <c r="ET46" s="68" t="s">
        <v>302</v>
      </c>
      <c r="EU46" s="68" t="s">
        <v>303</v>
      </c>
      <c r="EV46" s="68" t="s">
        <v>304</v>
      </c>
      <c r="EW46" s="68" t="s">
        <v>305</v>
      </c>
      <c r="EX46" s="68" t="s">
        <v>306</v>
      </c>
      <c r="EY46" s="68" t="s">
        <v>307</v>
      </c>
      <c r="EZ46" s="68" t="s">
        <v>308</v>
      </c>
      <c r="FA46" s="68" t="s">
        <v>309</v>
      </c>
      <c r="FB46" s="68" t="s">
        <v>310</v>
      </c>
      <c r="FC46" s="68" t="s">
        <v>311</v>
      </c>
      <c r="FD46" s="68" t="s">
        <v>312</v>
      </c>
      <c r="FE46" s="68" t="s">
        <v>313</v>
      </c>
      <c r="FF46" s="68" t="s">
        <v>167</v>
      </c>
      <c r="FG46" s="68" t="s">
        <v>314</v>
      </c>
      <c r="FH46" s="68" t="s">
        <v>315</v>
      </c>
      <c r="FI46" s="68" t="s">
        <v>316</v>
      </c>
      <c r="FJ46" s="68" t="s">
        <v>317</v>
      </c>
      <c r="FK46" s="68" t="s">
        <v>318</v>
      </c>
      <c r="FL46" s="68" t="s">
        <v>319</v>
      </c>
      <c r="FM46" s="68" t="s">
        <v>320</v>
      </c>
      <c r="FN46" s="68" t="s">
        <v>321</v>
      </c>
      <c r="FO46" s="68" t="s">
        <v>322</v>
      </c>
      <c r="FP46" s="68" t="s">
        <v>323</v>
      </c>
      <c r="FQ46" s="68" t="s">
        <v>324</v>
      </c>
      <c r="FR46" s="68" t="s">
        <v>325</v>
      </c>
      <c r="FS46" s="68" t="s">
        <v>326</v>
      </c>
      <c r="FT46" s="68" t="s">
        <v>327</v>
      </c>
      <c r="FU46" s="68" t="s">
        <v>328</v>
      </c>
      <c r="FV46" s="68" t="s">
        <v>329</v>
      </c>
      <c r="FW46" s="68" t="s">
        <v>330</v>
      </c>
      <c r="FX46" s="68" t="s">
        <v>331</v>
      </c>
      <c r="FY46" s="68" t="s">
        <v>332</v>
      </c>
      <c r="FZ46" s="68" t="s">
        <v>333</v>
      </c>
      <c r="GA46" s="68" t="s">
        <v>334</v>
      </c>
      <c r="GB46" s="68" t="s">
        <v>335</v>
      </c>
      <c r="GC46" s="68" t="s">
        <v>336</v>
      </c>
      <c r="GD46" s="68" t="s">
        <v>166</v>
      </c>
      <c r="GE46" s="68" t="s">
        <v>337</v>
      </c>
      <c r="GF46" s="68" t="s">
        <v>338</v>
      </c>
      <c r="GG46" s="68" t="s">
        <v>339</v>
      </c>
      <c r="GH46" s="68" t="s">
        <v>340</v>
      </c>
      <c r="GI46" s="68" t="s">
        <v>341</v>
      </c>
      <c r="GJ46" s="68" t="s">
        <v>342</v>
      </c>
      <c r="GK46" s="68" t="s">
        <v>343</v>
      </c>
      <c r="GL46" s="68" t="s">
        <v>344</v>
      </c>
      <c r="GM46" s="68" t="s">
        <v>345</v>
      </c>
      <c r="GN46" s="68" t="s">
        <v>346</v>
      </c>
      <c r="GO46" s="68" t="s">
        <v>347</v>
      </c>
      <c r="GP46" s="68" t="s">
        <v>348</v>
      </c>
      <c r="GQ46" s="68" t="s">
        <v>349</v>
      </c>
      <c r="GR46" s="68" t="s">
        <v>350</v>
      </c>
      <c r="GS46" s="68" t="s">
        <v>351</v>
      </c>
      <c r="GT46" s="68" t="s">
        <v>352</v>
      </c>
      <c r="GU46" s="68" t="s">
        <v>353</v>
      </c>
      <c r="GV46" s="68" t="s">
        <v>354</v>
      </c>
      <c r="GW46" s="68" t="s">
        <v>355</v>
      </c>
      <c r="GX46" s="68" t="s">
        <v>356</v>
      </c>
      <c r="GY46" s="68" t="s">
        <v>357</v>
      </c>
      <c r="GZ46" s="68" t="s">
        <v>358</v>
      </c>
      <c r="HA46" s="68" t="s">
        <v>359</v>
      </c>
      <c r="HB46" s="68" t="s">
        <v>360</v>
      </c>
      <c r="HC46" s="68" t="s">
        <v>165</v>
      </c>
      <c r="HD46" s="68" t="s">
        <v>361</v>
      </c>
      <c r="HE46" s="68" t="s">
        <v>362</v>
      </c>
      <c r="HF46" s="68" t="s">
        <v>363</v>
      </c>
      <c r="HG46" s="68" t="s">
        <v>364</v>
      </c>
      <c r="HH46" s="68" t="s">
        <v>365</v>
      </c>
      <c r="HI46" s="68" t="s">
        <v>366</v>
      </c>
      <c r="HJ46" s="68" t="s">
        <v>367</v>
      </c>
      <c r="HK46" s="341" t="s">
        <v>368</v>
      </c>
      <c r="HL46" s="68" t="s">
        <v>369</v>
      </c>
      <c r="HM46" s="68" t="s">
        <v>370</v>
      </c>
      <c r="HN46" s="68" t="s">
        <v>371</v>
      </c>
      <c r="HO46" s="68" t="s">
        <v>372</v>
      </c>
      <c r="HP46" s="68" t="s">
        <v>373</v>
      </c>
      <c r="HQ46" s="68" t="s">
        <v>374</v>
      </c>
      <c r="HR46" s="68" t="s">
        <v>375</v>
      </c>
      <c r="HS46" s="68" t="s">
        <v>376</v>
      </c>
      <c r="HT46" s="341" t="s">
        <v>377</v>
      </c>
      <c r="HU46" s="341" t="s">
        <v>378</v>
      </c>
      <c r="HV46" s="68" t="s">
        <v>379</v>
      </c>
      <c r="HW46" s="68" t="s">
        <v>380</v>
      </c>
      <c r="HX46" s="68" t="s">
        <v>381</v>
      </c>
      <c r="HY46" s="68" t="s">
        <v>382</v>
      </c>
      <c r="HZ46" s="183" t="s">
        <v>383</v>
      </c>
      <c r="IA46" s="68" t="s">
        <v>384</v>
      </c>
      <c r="IB46" s="68" t="s">
        <v>385</v>
      </c>
      <c r="IC46" s="68" t="s">
        <v>386</v>
      </c>
      <c r="ID46" s="187" t="s">
        <v>164</v>
      </c>
      <c r="IE46" s="187" t="s">
        <v>387</v>
      </c>
      <c r="IF46" s="68" t="s">
        <v>388</v>
      </c>
      <c r="IG46" s="68" t="s">
        <v>389</v>
      </c>
      <c r="IH46" s="68" t="s">
        <v>390</v>
      </c>
      <c r="II46" s="68" t="s">
        <v>391</v>
      </c>
      <c r="IJ46" s="68" t="s">
        <v>392</v>
      </c>
      <c r="IK46" s="68" t="s">
        <v>393</v>
      </c>
      <c r="IL46" s="68" t="s">
        <v>394</v>
      </c>
      <c r="IM46" s="68" t="s">
        <v>395</v>
      </c>
      <c r="IN46" s="68" t="s">
        <v>396</v>
      </c>
      <c r="IO46" s="68" t="s">
        <v>397</v>
      </c>
      <c r="IP46" s="187" t="s">
        <v>398</v>
      </c>
      <c r="IQ46" s="187" t="s">
        <v>399</v>
      </c>
      <c r="IR46" s="187" t="s">
        <v>400</v>
      </c>
      <c r="IS46" s="187" t="s">
        <v>401</v>
      </c>
      <c r="IT46" s="187" t="s">
        <v>402</v>
      </c>
      <c r="IU46" s="187" t="s">
        <v>403</v>
      </c>
      <c r="IV46" s="187" t="s">
        <v>404</v>
      </c>
      <c r="IW46" s="187" t="s">
        <v>405</v>
      </c>
      <c r="IX46" s="187" t="s">
        <v>406</v>
      </c>
      <c r="IY46" s="187" t="s">
        <v>407</v>
      </c>
      <c r="IZ46" s="187" t="s">
        <v>408</v>
      </c>
      <c r="JA46" s="187" t="s">
        <v>409</v>
      </c>
      <c r="JB46" s="187" t="s">
        <v>421</v>
      </c>
      <c r="JC46" s="68" t="s">
        <v>410</v>
      </c>
      <c r="JH46" t="s">
        <v>487</v>
      </c>
      <c r="JI46" s="324">
        <v>370000</v>
      </c>
      <c r="JJ46" s="324">
        <v>390000</v>
      </c>
    </row>
    <row r="47" spans="1:270" x14ac:dyDescent="0.25">
      <c r="A47" s="17" t="s">
        <v>555</v>
      </c>
      <c r="B47" t="s">
        <v>163</v>
      </c>
      <c r="C47" s="337" t="s">
        <v>556</v>
      </c>
      <c r="D47" s="50" t="s">
        <v>556</v>
      </c>
      <c r="E47" s="50" t="s">
        <v>556</v>
      </c>
      <c r="F47" s="50" t="s">
        <v>557</v>
      </c>
      <c r="G47" s="50" t="s">
        <v>532</v>
      </c>
      <c r="H47" s="50" t="s">
        <v>549</v>
      </c>
      <c r="I47" s="50" t="s">
        <v>551</v>
      </c>
      <c r="J47" s="50" t="s">
        <v>558</v>
      </c>
      <c r="K47" s="50" t="s">
        <v>559</v>
      </c>
      <c r="L47" s="50" t="s">
        <v>560</v>
      </c>
      <c r="M47" s="51" t="s">
        <v>561</v>
      </c>
      <c r="N47" s="50" t="s">
        <v>163</v>
      </c>
      <c r="O47" s="478"/>
      <c r="P47" s="19">
        <v>163000</v>
      </c>
      <c r="Q47" s="20">
        <v>163000</v>
      </c>
      <c r="R47" s="20">
        <v>163000</v>
      </c>
      <c r="S47" s="20">
        <v>163000</v>
      </c>
      <c r="T47" s="34" t="s">
        <v>163</v>
      </c>
      <c r="U47" s="34" t="s">
        <v>163</v>
      </c>
      <c r="V47" s="20">
        <v>163000</v>
      </c>
      <c r="W47" s="20">
        <v>163000</v>
      </c>
      <c r="X47" s="20">
        <v>173000</v>
      </c>
      <c r="Y47" s="34" t="s">
        <v>163</v>
      </c>
      <c r="Z47" s="34" t="s">
        <v>163</v>
      </c>
      <c r="AA47" s="20">
        <v>168000</v>
      </c>
      <c r="AB47" s="20">
        <v>163000</v>
      </c>
      <c r="AC47" s="34" t="s">
        <v>163</v>
      </c>
      <c r="AD47" s="20">
        <v>165900</v>
      </c>
      <c r="AE47" s="20">
        <v>163000</v>
      </c>
      <c r="AF47" s="20">
        <v>170900</v>
      </c>
      <c r="AG47" s="20">
        <v>200400</v>
      </c>
      <c r="AH47" s="34" t="s">
        <v>163</v>
      </c>
      <c r="AI47" s="20">
        <v>200400</v>
      </c>
      <c r="AJ47" s="20">
        <v>200400</v>
      </c>
      <c r="AK47" s="20">
        <v>200400</v>
      </c>
      <c r="AL47" s="20">
        <v>210300</v>
      </c>
      <c r="AM47" s="20">
        <v>210300</v>
      </c>
      <c r="AN47" s="34" t="s">
        <v>163</v>
      </c>
      <c r="AO47" s="20">
        <v>200400</v>
      </c>
      <c r="AP47" s="20">
        <v>210300</v>
      </c>
      <c r="AQ47" s="34" t="s">
        <v>163</v>
      </c>
      <c r="AR47" s="20">
        <v>200400</v>
      </c>
      <c r="AS47" s="20">
        <v>210300</v>
      </c>
      <c r="AT47" s="20">
        <v>200400</v>
      </c>
      <c r="AU47" s="20">
        <v>210300</v>
      </c>
      <c r="AV47" s="34" t="s">
        <v>163</v>
      </c>
      <c r="AW47" s="20">
        <v>200400</v>
      </c>
      <c r="AX47" s="20">
        <v>200400</v>
      </c>
      <c r="AY47" s="20">
        <v>210300</v>
      </c>
      <c r="AZ47" s="20">
        <v>210300</v>
      </c>
      <c r="BA47" s="20">
        <v>200400</v>
      </c>
      <c r="BB47" s="20">
        <v>210300</v>
      </c>
      <c r="BC47" s="20">
        <v>200400</v>
      </c>
      <c r="BD47" s="20">
        <v>210300</v>
      </c>
      <c r="BE47" s="20">
        <v>200400</v>
      </c>
      <c r="BF47" s="20">
        <v>210300</v>
      </c>
      <c r="BG47" s="20">
        <v>200400</v>
      </c>
      <c r="BH47" s="20">
        <v>210300</v>
      </c>
      <c r="BI47" s="20">
        <v>200400</v>
      </c>
      <c r="BJ47" s="20">
        <v>210300</v>
      </c>
      <c r="BK47" s="34" t="s">
        <v>163</v>
      </c>
      <c r="BL47" s="20">
        <v>200400</v>
      </c>
      <c r="BM47" s="20">
        <v>200400</v>
      </c>
      <c r="BN47" s="20">
        <v>210300</v>
      </c>
      <c r="BO47" s="20">
        <v>200400</v>
      </c>
      <c r="BP47" s="20">
        <v>210300</v>
      </c>
      <c r="BQ47" s="34" t="s">
        <v>163</v>
      </c>
      <c r="BR47" s="34" t="s">
        <v>163</v>
      </c>
      <c r="BS47" s="34" t="s">
        <v>163</v>
      </c>
      <c r="BT47" s="34" t="s">
        <v>163</v>
      </c>
      <c r="BU47" s="34" t="s">
        <v>163</v>
      </c>
      <c r="BV47" s="20">
        <v>200400</v>
      </c>
      <c r="BW47" s="20">
        <v>210300</v>
      </c>
      <c r="BX47" s="20">
        <v>200400</v>
      </c>
      <c r="BY47" s="20">
        <v>200400</v>
      </c>
      <c r="BZ47" s="20">
        <v>200400</v>
      </c>
      <c r="CA47" s="20">
        <v>210300</v>
      </c>
      <c r="CB47" s="20">
        <v>200400</v>
      </c>
      <c r="CC47" s="20">
        <v>210300</v>
      </c>
      <c r="CD47" s="20">
        <v>210300</v>
      </c>
      <c r="CE47" s="20">
        <v>200400</v>
      </c>
      <c r="CF47" s="20">
        <v>210300</v>
      </c>
      <c r="CG47" s="20">
        <v>200400</v>
      </c>
      <c r="CH47" s="20">
        <v>210300</v>
      </c>
      <c r="CI47" s="34" t="s">
        <v>163</v>
      </c>
      <c r="CJ47" s="20">
        <v>200400</v>
      </c>
      <c r="CK47" s="20">
        <v>210300</v>
      </c>
      <c r="CL47" s="20">
        <v>200400</v>
      </c>
      <c r="CM47" s="20">
        <v>210300</v>
      </c>
      <c r="CN47" s="34" t="s">
        <v>163</v>
      </c>
      <c r="CO47" s="20">
        <v>200400</v>
      </c>
      <c r="CP47" s="34" t="s">
        <v>163</v>
      </c>
      <c r="CQ47" s="20">
        <v>200400</v>
      </c>
      <c r="CR47" s="20">
        <v>210300</v>
      </c>
      <c r="CS47" s="20">
        <v>200400</v>
      </c>
      <c r="CT47" s="20">
        <v>210300</v>
      </c>
      <c r="CU47" s="34" t="s">
        <v>163</v>
      </c>
      <c r="CV47" s="34" t="s">
        <v>163</v>
      </c>
      <c r="CW47" s="20">
        <v>200400</v>
      </c>
      <c r="CX47" s="20">
        <v>210300</v>
      </c>
      <c r="CY47" s="20">
        <v>200400</v>
      </c>
      <c r="CZ47" s="20">
        <v>210300</v>
      </c>
      <c r="DA47" s="20">
        <v>200400</v>
      </c>
      <c r="DB47" s="20">
        <v>210300</v>
      </c>
      <c r="DC47" s="20">
        <v>200400</v>
      </c>
      <c r="DD47" s="20">
        <v>210300</v>
      </c>
      <c r="DE47" s="20">
        <v>200400</v>
      </c>
      <c r="DF47" s="20">
        <v>210300</v>
      </c>
      <c r="DG47" s="20">
        <v>200400</v>
      </c>
      <c r="DH47" s="20">
        <v>210300</v>
      </c>
      <c r="DI47" s="20">
        <v>200400</v>
      </c>
      <c r="DJ47" s="20">
        <v>210300</v>
      </c>
      <c r="DK47" s="34" t="s">
        <v>163</v>
      </c>
      <c r="DL47" s="34" t="s">
        <v>163</v>
      </c>
      <c r="DM47" s="20">
        <v>241000</v>
      </c>
      <c r="DN47" s="20">
        <v>200400</v>
      </c>
      <c r="DO47" s="20">
        <v>210300</v>
      </c>
      <c r="DP47" s="34" t="s">
        <v>163</v>
      </c>
      <c r="DQ47" s="20">
        <v>206000</v>
      </c>
      <c r="DR47" s="20">
        <v>217000</v>
      </c>
      <c r="DS47" s="20">
        <v>206000</v>
      </c>
      <c r="DT47" s="20">
        <v>217000</v>
      </c>
      <c r="DU47" s="20">
        <v>206000</v>
      </c>
      <c r="DV47" s="20">
        <v>217000</v>
      </c>
      <c r="DW47" s="20">
        <v>206000</v>
      </c>
      <c r="DX47" s="20">
        <v>217000</v>
      </c>
      <c r="DY47" s="20">
        <v>206000</v>
      </c>
      <c r="DZ47" s="20">
        <v>206000</v>
      </c>
      <c r="EA47" s="20">
        <v>217000</v>
      </c>
      <c r="EB47" s="34" t="s">
        <v>163</v>
      </c>
      <c r="EC47" s="34" t="s">
        <v>163</v>
      </c>
      <c r="ED47" s="20">
        <v>248000</v>
      </c>
      <c r="EE47" s="20">
        <v>206000</v>
      </c>
      <c r="EF47" s="20">
        <v>217000</v>
      </c>
      <c r="EG47" s="20">
        <v>206000</v>
      </c>
      <c r="EH47" s="20">
        <v>206000</v>
      </c>
      <c r="EI47" s="20">
        <v>217000</v>
      </c>
      <c r="EJ47" s="20">
        <v>206000</v>
      </c>
      <c r="EK47" s="20">
        <v>217000</v>
      </c>
      <c r="EL47" s="20">
        <v>206000</v>
      </c>
      <c r="EM47" s="20">
        <v>217000</v>
      </c>
      <c r="EN47" s="20">
        <v>206000</v>
      </c>
      <c r="EO47" s="20">
        <v>217000</v>
      </c>
      <c r="EP47" s="20">
        <v>206000</v>
      </c>
      <c r="EQ47" s="20">
        <v>217000</v>
      </c>
      <c r="ER47" s="20">
        <v>206000</v>
      </c>
      <c r="ES47" s="20">
        <v>217000</v>
      </c>
      <c r="ET47" s="20">
        <v>206000</v>
      </c>
      <c r="EU47" s="20">
        <v>212200</v>
      </c>
      <c r="EV47" s="20">
        <v>223500</v>
      </c>
      <c r="EW47" s="20">
        <v>212200</v>
      </c>
      <c r="EX47" s="20">
        <v>212200</v>
      </c>
      <c r="EY47" s="20">
        <v>223500</v>
      </c>
      <c r="EZ47" s="20">
        <v>212200</v>
      </c>
      <c r="FA47" s="20">
        <v>223500</v>
      </c>
      <c r="FB47" s="20">
        <v>212200</v>
      </c>
      <c r="FC47" s="20">
        <v>223500</v>
      </c>
      <c r="FD47" s="34" t="s">
        <v>163</v>
      </c>
      <c r="FE47" s="34" t="s">
        <v>163</v>
      </c>
      <c r="FF47" s="34" t="s">
        <v>163</v>
      </c>
      <c r="FG47" s="20">
        <v>212200</v>
      </c>
      <c r="FH47" s="20">
        <v>223500</v>
      </c>
      <c r="FI47" s="20">
        <v>212200</v>
      </c>
      <c r="FJ47" s="20">
        <v>223500</v>
      </c>
      <c r="FK47" s="20">
        <v>255400</v>
      </c>
      <c r="FL47" s="20">
        <v>267800</v>
      </c>
      <c r="FM47" s="34" t="s">
        <v>163</v>
      </c>
      <c r="FN47" s="20">
        <v>212200</v>
      </c>
      <c r="FO47" s="20">
        <v>223500</v>
      </c>
      <c r="FP47" s="20">
        <v>219600</v>
      </c>
      <c r="FQ47" s="20">
        <v>219600</v>
      </c>
      <c r="FR47" s="20">
        <v>231300</v>
      </c>
      <c r="FS47" s="20">
        <v>231300</v>
      </c>
      <c r="FT47" s="20">
        <v>219600</v>
      </c>
      <c r="FU47" s="20">
        <v>231300</v>
      </c>
      <c r="FV47" s="20">
        <v>219600</v>
      </c>
      <c r="FW47" s="20">
        <v>231300</v>
      </c>
      <c r="FX47" s="20">
        <v>219600</v>
      </c>
      <c r="FY47" s="20">
        <v>231300</v>
      </c>
      <c r="FZ47" s="20">
        <v>212200</v>
      </c>
      <c r="GA47" s="20">
        <v>223500</v>
      </c>
      <c r="GB47" s="20">
        <v>219600</v>
      </c>
      <c r="GC47" s="20">
        <v>212200</v>
      </c>
      <c r="GD47" s="34" t="s">
        <v>163</v>
      </c>
      <c r="GE47" s="20">
        <v>219600</v>
      </c>
      <c r="GF47" s="20">
        <v>231300</v>
      </c>
      <c r="GG47" s="20">
        <v>219600</v>
      </c>
      <c r="GH47" s="20">
        <v>231300</v>
      </c>
      <c r="GI47" s="20">
        <v>219600</v>
      </c>
      <c r="GJ47" s="20">
        <v>231300</v>
      </c>
      <c r="GK47" s="34" t="s">
        <v>163</v>
      </c>
      <c r="GL47" s="20">
        <v>219600</v>
      </c>
      <c r="GM47" s="20">
        <v>231300</v>
      </c>
      <c r="GN47" s="20">
        <v>219600</v>
      </c>
      <c r="GO47" s="20">
        <v>231300</v>
      </c>
      <c r="GP47" s="36" t="s">
        <v>163</v>
      </c>
      <c r="GQ47" s="36" t="s">
        <v>163</v>
      </c>
      <c r="GR47" s="36" t="s">
        <v>163</v>
      </c>
      <c r="GS47" s="36" t="s">
        <v>163</v>
      </c>
      <c r="GT47" s="36" t="s">
        <v>163</v>
      </c>
      <c r="GU47" s="36" t="s">
        <v>163</v>
      </c>
      <c r="GV47" s="36" t="s">
        <v>163</v>
      </c>
      <c r="GW47" s="36" t="s">
        <v>163</v>
      </c>
      <c r="GX47" s="36" t="s">
        <v>163</v>
      </c>
      <c r="GY47" s="36" t="s">
        <v>163</v>
      </c>
      <c r="GZ47" s="20">
        <v>219600</v>
      </c>
      <c r="HA47" s="20">
        <v>231300</v>
      </c>
      <c r="HB47" s="39" t="s">
        <v>163</v>
      </c>
      <c r="HC47" s="39" t="s">
        <v>163</v>
      </c>
      <c r="HD47" s="39" t="s">
        <v>163</v>
      </c>
      <c r="HE47" s="39" t="s">
        <v>163</v>
      </c>
      <c r="HF47" s="39" t="s">
        <v>163</v>
      </c>
      <c r="HG47" s="39" t="s">
        <v>163</v>
      </c>
      <c r="HH47" s="39" t="s">
        <v>163</v>
      </c>
      <c r="HI47" s="39" t="s">
        <v>163</v>
      </c>
      <c r="HJ47" s="39" t="s">
        <v>163</v>
      </c>
      <c r="HK47" s="39" t="s">
        <v>163</v>
      </c>
      <c r="HL47" s="39" t="s">
        <v>163</v>
      </c>
      <c r="HM47" s="39" t="s">
        <v>163</v>
      </c>
      <c r="HN47" s="39"/>
      <c r="HO47" s="39"/>
      <c r="HP47" s="39" t="s">
        <v>163</v>
      </c>
      <c r="HQ47" s="39" t="s">
        <v>163</v>
      </c>
      <c r="HR47" s="39" t="s">
        <v>163</v>
      </c>
      <c r="HS47" s="39" t="s">
        <v>163</v>
      </c>
      <c r="HT47" s="39" t="s">
        <v>163</v>
      </c>
      <c r="HU47" s="39" t="s">
        <v>163</v>
      </c>
      <c r="HV47" s="36" t="s">
        <v>163</v>
      </c>
      <c r="HW47" s="36" t="s">
        <v>163</v>
      </c>
      <c r="HX47" s="36" t="s">
        <v>163</v>
      </c>
      <c r="HY47" s="36" t="s">
        <v>163</v>
      </c>
      <c r="HZ47" s="39" t="s">
        <v>163</v>
      </c>
      <c r="IA47" s="39" t="s">
        <v>163</v>
      </c>
      <c r="IB47" s="39" t="s">
        <v>163</v>
      </c>
      <c r="IC47" s="39" t="s">
        <v>163</v>
      </c>
      <c r="ID47" s="39" t="s">
        <v>163</v>
      </c>
      <c r="IE47" s="39" t="s">
        <v>163</v>
      </c>
      <c r="IF47" s="39" t="s">
        <v>163</v>
      </c>
      <c r="IG47" s="39" t="s">
        <v>163</v>
      </c>
      <c r="IH47" s="39" t="s">
        <v>163</v>
      </c>
      <c r="II47" s="39" t="s">
        <v>163</v>
      </c>
      <c r="IJ47" s="39" t="s">
        <v>163</v>
      </c>
      <c r="IK47" s="39" t="s">
        <v>163</v>
      </c>
      <c r="IL47" s="39" t="s">
        <v>163</v>
      </c>
      <c r="IM47" s="39" t="s">
        <v>163</v>
      </c>
      <c r="IN47" s="39" t="s">
        <v>163</v>
      </c>
      <c r="IO47" s="39"/>
      <c r="IP47" s="39" t="s">
        <v>163</v>
      </c>
      <c r="IQ47" s="39" t="s">
        <v>163</v>
      </c>
      <c r="IR47" s="39" t="s">
        <v>163</v>
      </c>
      <c r="IS47" s="39" t="s">
        <v>163</v>
      </c>
      <c r="IT47" s="39" t="s">
        <v>163</v>
      </c>
      <c r="IU47" s="39" t="s">
        <v>163</v>
      </c>
      <c r="IV47" s="39" t="s">
        <v>163</v>
      </c>
      <c r="IW47" s="39" t="s">
        <v>163</v>
      </c>
      <c r="IX47" s="39" t="s">
        <v>163</v>
      </c>
      <c r="IY47" s="39" t="s">
        <v>163</v>
      </c>
      <c r="IZ47" s="39" t="s">
        <v>163</v>
      </c>
      <c r="JA47" s="39" t="s">
        <v>163</v>
      </c>
      <c r="JB47" s="39" t="s">
        <v>163</v>
      </c>
      <c r="JC47" s="39"/>
      <c r="JH47" t="s">
        <v>491</v>
      </c>
      <c r="JI47" s="324">
        <v>410000</v>
      </c>
      <c r="JJ47" s="324">
        <v>430000</v>
      </c>
    </row>
    <row r="48" spans="1:270" x14ac:dyDescent="0.25">
      <c r="A48" s="17" t="s">
        <v>562</v>
      </c>
      <c r="B48" t="s">
        <v>163</v>
      </c>
      <c r="C48" s="337" t="s">
        <v>563</v>
      </c>
      <c r="D48" s="50" t="s">
        <v>522</v>
      </c>
      <c r="E48" s="50" t="s">
        <v>564</v>
      </c>
      <c r="F48" s="50" t="s">
        <v>559</v>
      </c>
      <c r="G48" s="50" t="s">
        <v>557</v>
      </c>
      <c r="H48" s="50" t="s">
        <v>565</v>
      </c>
      <c r="I48" s="50" t="s">
        <v>566</v>
      </c>
      <c r="J48" s="50" t="s">
        <v>551</v>
      </c>
      <c r="K48" s="50" t="s">
        <v>567</v>
      </c>
      <c r="L48" s="50" t="s">
        <v>568</v>
      </c>
      <c r="M48" s="51" t="s">
        <v>569</v>
      </c>
      <c r="N48" s="50" t="s">
        <v>163</v>
      </c>
      <c r="O48" s="478"/>
      <c r="P48" s="19">
        <v>196000</v>
      </c>
      <c r="Q48" s="20">
        <v>196000</v>
      </c>
      <c r="R48" s="20">
        <v>196000</v>
      </c>
      <c r="S48" s="20">
        <v>137000</v>
      </c>
      <c r="T48" s="34" t="s">
        <v>163</v>
      </c>
      <c r="U48" s="34" t="s">
        <v>163</v>
      </c>
      <c r="V48" s="20">
        <v>137000</v>
      </c>
      <c r="W48" s="20">
        <v>137000</v>
      </c>
      <c r="X48" s="20">
        <v>206000</v>
      </c>
      <c r="Y48" s="34" t="s">
        <v>163</v>
      </c>
      <c r="Z48" s="34" t="s">
        <v>163</v>
      </c>
      <c r="AA48" s="20">
        <v>201000</v>
      </c>
      <c r="AB48" s="20">
        <v>196000</v>
      </c>
      <c r="AC48" s="34" t="s">
        <v>163</v>
      </c>
      <c r="AD48" s="20">
        <v>138900</v>
      </c>
      <c r="AE48" s="20">
        <v>196000</v>
      </c>
      <c r="AF48" s="20">
        <v>204500</v>
      </c>
      <c r="AG48" s="20">
        <v>241000</v>
      </c>
      <c r="AH48" s="34" t="s">
        <v>163</v>
      </c>
      <c r="AI48" s="20">
        <v>167800</v>
      </c>
      <c r="AJ48" s="20">
        <v>241000</v>
      </c>
      <c r="AK48" s="20">
        <v>241000</v>
      </c>
      <c r="AL48" s="20">
        <v>252700</v>
      </c>
      <c r="AM48" s="20">
        <v>252700</v>
      </c>
      <c r="AN48" s="34" t="s">
        <v>163</v>
      </c>
      <c r="AO48" s="20">
        <v>241000</v>
      </c>
      <c r="AP48" s="20">
        <v>252700</v>
      </c>
      <c r="AQ48" s="34" t="s">
        <v>163</v>
      </c>
      <c r="AR48" s="20">
        <v>241000</v>
      </c>
      <c r="AS48" s="20">
        <v>252700</v>
      </c>
      <c r="AT48" s="20">
        <v>241000</v>
      </c>
      <c r="AU48" s="20">
        <v>252700</v>
      </c>
      <c r="AV48" s="34" t="s">
        <v>163</v>
      </c>
      <c r="AW48" s="20">
        <v>241000</v>
      </c>
      <c r="AX48" s="20">
        <v>241000</v>
      </c>
      <c r="AY48" s="20">
        <v>252700</v>
      </c>
      <c r="AZ48" s="20">
        <v>252700</v>
      </c>
      <c r="BA48" s="20">
        <v>241000</v>
      </c>
      <c r="BB48" s="20">
        <v>252700</v>
      </c>
      <c r="BC48" s="20">
        <v>241000</v>
      </c>
      <c r="BD48" s="20">
        <v>252700</v>
      </c>
      <c r="BE48" s="20">
        <v>241000</v>
      </c>
      <c r="BF48" s="20">
        <v>252700</v>
      </c>
      <c r="BG48" s="20">
        <v>241000</v>
      </c>
      <c r="BH48" s="20">
        <v>252700</v>
      </c>
      <c r="BI48" s="20">
        <v>241000</v>
      </c>
      <c r="BJ48" s="20">
        <v>252700</v>
      </c>
      <c r="BK48" s="34" t="s">
        <v>163</v>
      </c>
      <c r="BL48" s="20">
        <v>241000</v>
      </c>
      <c r="BM48" s="20">
        <v>241000</v>
      </c>
      <c r="BN48" s="20">
        <v>252700</v>
      </c>
      <c r="BO48" s="20">
        <v>241000</v>
      </c>
      <c r="BP48" s="20">
        <v>252700</v>
      </c>
      <c r="BQ48" s="34" t="s">
        <v>163</v>
      </c>
      <c r="BR48" s="34" t="s">
        <v>163</v>
      </c>
      <c r="BS48" s="34" t="s">
        <v>163</v>
      </c>
      <c r="BT48" s="34" t="s">
        <v>163</v>
      </c>
      <c r="BU48" s="34" t="s">
        <v>163</v>
      </c>
      <c r="BV48" s="20">
        <v>241000</v>
      </c>
      <c r="BW48" s="20">
        <v>252700</v>
      </c>
      <c r="BX48" s="20">
        <v>241000</v>
      </c>
      <c r="BY48" s="20">
        <v>241000</v>
      </c>
      <c r="BZ48" s="20">
        <v>241000</v>
      </c>
      <c r="CA48" s="20">
        <v>252700</v>
      </c>
      <c r="CB48" s="20">
        <v>241000</v>
      </c>
      <c r="CC48" s="20">
        <v>252700</v>
      </c>
      <c r="CD48" s="20">
        <v>252700</v>
      </c>
      <c r="CE48" s="20">
        <v>241000</v>
      </c>
      <c r="CF48" s="20">
        <v>252700</v>
      </c>
      <c r="CG48" s="20">
        <v>241000</v>
      </c>
      <c r="CH48" s="20">
        <v>252700</v>
      </c>
      <c r="CI48" s="34" t="s">
        <v>163</v>
      </c>
      <c r="CJ48" s="20">
        <v>241000</v>
      </c>
      <c r="CK48" s="20">
        <v>252700</v>
      </c>
      <c r="CL48" s="20">
        <v>241000</v>
      </c>
      <c r="CM48" s="20">
        <v>252700</v>
      </c>
      <c r="CN48" s="34" t="s">
        <v>163</v>
      </c>
      <c r="CO48" s="20">
        <v>241000</v>
      </c>
      <c r="CP48" s="34" t="s">
        <v>163</v>
      </c>
      <c r="CQ48" s="20">
        <v>241000</v>
      </c>
      <c r="CR48" s="20">
        <v>252700</v>
      </c>
      <c r="CS48" s="20">
        <v>241000</v>
      </c>
      <c r="CT48" s="20">
        <v>252700</v>
      </c>
      <c r="CU48" s="34" t="s">
        <v>163</v>
      </c>
      <c r="CV48" s="34" t="s">
        <v>163</v>
      </c>
      <c r="CW48" s="20">
        <v>241000</v>
      </c>
      <c r="CX48" s="20">
        <v>252700</v>
      </c>
      <c r="CY48" s="20">
        <v>241000</v>
      </c>
      <c r="CZ48" s="20">
        <v>252700</v>
      </c>
      <c r="DA48" s="20">
        <v>241000</v>
      </c>
      <c r="DB48" s="20">
        <v>252700</v>
      </c>
      <c r="DC48" s="20">
        <v>241000</v>
      </c>
      <c r="DD48" s="20">
        <v>252700</v>
      </c>
      <c r="DE48" s="20">
        <v>241000</v>
      </c>
      <c r="DF48" s="20">
        <v>252700</v>
      </c>
      <c r="DG48" s="20">
        <v>241000</v>
      </c>
      <c r="DH48" s="20">
        <v>252700</v>
      </c>
      <c r="DI48" s="20">
        <v>241000</v>
      </c>
      <c r="DJ48" s="20">
        <v>252700</v>
      </c>
      <c r="DK48" s="34" t="s">
        <v>163</v>
      </c>
      <c r="DL48" s="34" t="s">
        <v>163</v>
      </c>
      <c r="DM48" s="20">
        <v>265700</v>
      </c>
      <c r="DN48" s="20">
        <v>241000</v>
      </c>
      <c r="DO48" s="20">
        <v>252700</v>
      </c>
      <c r="DP48" s="34" t="s">
        <v>163</v>
      </c>
      <c r="DQ48" s="20">
        <v>248000</v>
      </c>
      <c r="DR48" s="20">
        <v>260000</v>
      </c>
      <c r="DS48" s="20">
        <v>248000</v>
      </c>
      <c r="DT48" s="20">
        <v>260000</v>
      </c>
      <c r="DU48" s="20">
        <v>248000</v>
      </c>
      <c r="DV48" s="20">
        <v>260000</v>
      </c>
      <c r="DW48" s="20">
        <v>248000</v>
      </c>
      <c r="DX48" s="20">
        <v>260000</v>
      </c>
      <c r="DY48" s="20">
        <v>248000</v>
      </c>
      <c r="DZ48" s="20">
        <v>248000</v>
      </c>
      <c r="EA48" s="20">
        <v>260000</v>
      </c>
      <c r="EB48" s="34" t="s">
        <v>163</v>
      </c>
      <c r="EC48" s="34" t="s">
        <v>163</v>
      </c>
      <c r="ED48" s="20">
        <v>274000</v>
      </c>
      <c r="EE48" s="20">
        <v>248000</v>
      </c>
      <c r="EF48" s="20">
        <v>260000</v>
      </c>
      <c r="EG48" s="20">
        <v>248000</v>
      </c>
      <c r="EH48" s="20">
        <v>248000</v>
      </c>
      <c r="EI48" s="20">
        <v>260000</v>
      </c>
      <c r="EJ48" s="20">
        <v>248000</v>
      </c>
      <c r="EK48" s="20">
        <v>260000</v>
      </c>
      <c r="EL48" s="20">
        <v>248000</v>
      </c>
      <c r="EM48" s="20">
        <v>260000</v>
      </c>
      <c r="EN48" s="20">
        <v>248000</v>
      </c>
      <c r="EO48" s="20">
        <v>260000</v>
      </c>
      <c r="EP48" s="20">
        <v>248000</v>
      </c>
      <c r="EQ48" s="20">
        <v>260000</v>
      </c>
      <c r="ER48" s="20">
        <v>248000</v>
      </c>
      <c r="ES48" s="20">
        <v>260000</v>
      </c>
      <c r="ET48" s="20">
        <v>248000</v>
      </c>
      <c r="EU48" s="20">
        <v>255400</v>
      </c>
      <c r="EV48" s="20">
        <v>267800</v>
      </c>
      <c r="EW48" s="20">
        <v>255400</v>
      </c>
      <c r="EX48" s="20">
        <v>255400</v>
      </c>
      <c r="EY48" s="20">
        <v>267800</v>
      </c>
      <c r="EZ48" s="20">
        <v>255400</v>
      </c>
      <c r="FA48" s="20">
        <v>267800</v>
      </c>
      <c r="FB48" s="20">
        <v>255400</v>
      </c>
      <c r="FC48" s="20">
        <v>267800</v>
      </c>
      <c r="FD48" s="34" t="s">
        <v>163</v>
      </c>
      <c r="FE48" s="34" t="s">
        <v>163</v>
      </c>
      <c r="FF48" s="34" t="s">
        <v>163</v>
      </c>
      <c r="FG48" s="20">
        <v>255400</v>
      </c>
      <c r="FH48" s="20">
        <v>267800</v>
      </c>
      <c r="FI48" s="20">
        <v>255400</v>
      </c>
      <c r="FJ48" s="20">
        <v>267800</v>
      </c>
      <c r="FK48" s="20">
        <v>255400</v>
      </c>
      <c r="FL48" s="20">
        <v>267800</v>
      </c>
      <c r="FM48" s="34" t="s">
        <v>163</v>
      </c>
      <c r="FN48" s="20">
        <v>255400</v>
      </c>
      <c r="FO48" s="20">
        <v>267800</v>
      </c>
      <c r="FP48" s="20">
        <v>264300</v>
      </c>
      <c r="FQ48" s="20">
        <v>264300</v>
      </c>
      <c r="FR48" s="20">
        <v>277200</v>
      </c>
      <c r="FS48" s="20">
        <v>277200</v>
      </c>
      <c r="FT48" s="20">
        <v>264300</v>
      </c>
      <c r="FU48" s="20">
        <v>277200</v>
      </c>
      <c r="FV48" s="20">
        <v>264300</v>
      </c>
      <c r="FW48" s="20">
        <v>277200</v>
      </c>
      <c r="FX48" s="20">
        <v>264300</v>
      </c>
      <c r="FY48" s="20">
        <v>277200</v>
      </c>
      <c r="FZ48" s="20">
        <v>255400</v>
      </c>
      <c r="GA48" s="20">
        <v>267800</v>
      </c>
      <c r="GB48" s="20">
        <v>264300</v>
      </c>
      <c r="GC48" s="20">
        <v>255400</v>
      </c>
      <c r="GD48" s="34" t="s">
        <v>163</v>
      </c>
      <c r="GE48" s="20">
        <v>264300</v>
      </c>
      <c r="GF48" s="20">
        <v>277200</v>
      </c>
      <c r="GG48" s="20">
        <v>264300</v>
      </c>
      <c r="GH48" s="20">
        <v>277200</v>
      </c>
      <c r="GI48" s="20">
        <v>264300</v>
      </c>
      <c r="GJ48" s="20">
        <v>277200</v>
      </c>
      <c r="GK48" s="34" t="s">
        <v>163</v>
      </c>
      <c r="GL48" s="20">
        <v>264300</v>
      </c>
      <c r="GM48" s="20">
        <v>277200</v>
      </c>
      <c r="GN48" s="20">
        <v>264300</v>
      </c>
      <c r="GO48" s="20">
        <v>277200</v>
      </c>
      <c r="GP48" s="36" t="s">
        <v>163</v>
      </c>
      <c r="GQ48" s="36" t="s">
        <v>163</v>
      </c>
      <c r="GR48" s="36" t="s">
        <v>163</v>
      </c>
      <c r="GS48" s="36" t="s">
        <v>163</v>
      </c>
      <c r="GT48" s="36" t="s">
        <v>163</v>
      </c>
      <c r="GU48" s="36" t="s">
        <v>163</v>
      </c>
      <c r="GV48" s="36" t="s">
        <v>163</v>
      </c>
      <c r="GW48" s="36" t="s">
        <v>163</v>
      </c>
      <c r="GX48" s="36" t="s">
        <v>163</v>
      </c>
      <c r="GY48" s="36" t="s">
        <v>163</v>
      </c>
      <c r="GZ48" s="20">
        <v>264300</v>
      </c>
      <c r="HA48" s="20">
        <v>277200</v>
      </c>
      <c r="HB48" s="39" t="s">
        <v>163</v>
      </c>
      <c r="HC48" s="39" t="s">
        <v>163</v>
      </c>
      <c r="HD48" s="39" t="s">
        <v>163</v>
      </c>
      <c r="HE48" s="39" t="s">
        <v>163</v>
      </c>
      <c r="HF48" s="39" t="s">
        <v>163</v>
      </c>
      <c r="HG48" s="39" t="s">
        <v>163</v>
      </c>
      <c r="HH48" s="39" t="s">
        <v>163</v>
      </c>
      <c r="HI48" s="39" t="s">
        <v>163</v>
      </c>
      <c r="HJ48" s="39" t="s">
        <v>163</v>
      </c>
      <c r="HK48" s="39" t="s">
        <v>163</v>
      </c>
      <c r="HL48" s="39" t="s">
        <v>163</v>
      </c>
      <c r="HM48" s="39" t="s">
        <v>163</v>
      </c>
      <c r="HN48" s="39"/>
      <c r="HO48" s="39"/>
      <c r="HP48" s="39" t="s">
        <v>163</v>
      </c>
      <c r="HQ48" s="39" t="s">
        <v>163</v>
      </c>
      <c r="HR48" s="39" t="s">
        <v>163</v>
      </c>
      <c r="HS48" s="39" t="s">
        <v>163</v>
      </c>
      <c r="HT48" s="39" t="s">
        <v>163</v>
      </c>
      <c r="HU48" s="39" t="s">
        <v>163</v>
      </c>
      <c r="HV48" s="36" t="s">
        <v>163</v>
      </c>
      <c r="HW48" s="36" t="s">
        <v>163</v>
      </c>
      <c r="HX48" s="36" t="s">
        <v>163</v>
      </c>
      <c r="HY48" s="36" t="s">
        <v>163</v>
      </c>
      <c r="HZ48" s="39" t="s">
        <v>163</v>
      </c>
      <c r="IA48" s="39" t="s">
        <v>163</v>
      </c>
      <c r="IB48" s="39" t="s">
        <v>163</v>
      </c>
      <c r="IC48" s="39" t="s">
        <v>163</v>
      </c>
      <c r="ID48" s="39" t="s">
        <v>163</v>
      </c>
      <c r="IE48" s="39" t="s">
        <v>163</v>
      </c>
      <c r="IF48" s="39" t="s">
        <v>163</v>
      </c>
      <c r="IG48" s="39" t="s">
        <v>163</v>
      </c>
      <c r="IH48" s="39" t="s">
        <v>163</v>
      </c>
      <c r="II48" s="39" t="s">
        <v>163</v>
      </c>
      <c r="IJ48" s="39" t="s">
        <v>163</v>
      </c>
      <c r="IK48" s="39" t="s">
        <v>163</v>
      </c>
      <c r="IL48" s="39" t="s">
        <v>163</v>
      </c>
      <c r="IM48" s="39" t="s">
        <v>163</v>
      </c>
      <c r="IN48" s="39" t="s">
        <v>163</v>
      </c>
      <c r="IO48" s="39"/>
      <c r="IP48" s="39" t="s">
        <v>163</v>
      </c>
      <c r="IQ48" s="39" t="s">
        <v>163</v>
      </c>
      <c r="IR48" s="39" t="s">
        <v>163</v>
      </c>
      <c r="IS48" s="39" t="s">
        <v>163</v>
      </c>
      <c r="IT48" s="39" t="s">
        <v>163</v>
      </c>
      <c r="IU48" s="39" t="s">
        <v>163</v>
      </c>
      <c r="IV48" s="39" t="s">
        <v>163</v>
      </c>
      <c r="IW48" s="39" t="s">
        <v>163</v>
      </c>
      <c r="IX48" s="39" t="s">
        <v>163</v>
      </c>
      <c r="IY48" s="39" t="s">
        <v>163</v>
      </c>
      <c r="IZ48" s="39" t="s">
        <v>163</v>
      </c>
      <c r="JA48" s="39" t="s">
        <v>163</v>
      </c>
      <c r="JB48" s="39" t="s">
        <v>163</v>
      </c>
      <c r="JC48" s="39"/>
      <c r="JH48" t="s">
        <v>495</v>
      </c>
      <c r="JI48" s="324">
        <v>410000</v>
      </c>
      <c r="JJ48" s="324">
        <v>430000</v>
      </c>
    </row>
    <row r="49" spans="1:270" x14ac:dyDescent="0.25">
      <c r="A49" s="17" t="s">
        <v>570</v>
      </c>
      <c r="B49" t="s">
        <v>163</v>
      </c>
      <c r="C49" s="344" t="s">
        <v>559</v>
      </c>
      <c r="D49" s="50" t="s">
        <v>559</v>
      </c>
      <c r="E49" s="50" t="s">
        <v>559</v>
      </c>
      <c r="F49" s="50" t="s">
        <v>567</v>
      </c>
      <c r="G49" s="50" t="s">
        <v>571</v>
      </c>
      <c r="H49" s="50" t="s">
        <v>572</v>
      </c>
      <c r="I49" s="50" t="s">
        <v>573</v>
      </c>
      <c r="J49" s="50" t="s">
        <v>513</v>
      </c>
      <c r="K49" s="50" t="s">
        <v>574</v>
      </c>
      <c r="L49" s="50" t="s">
        <v>575</v>
      </c>
      <c r="M49" s="51" t="s">
        <v>576</v>
      </c>
      <c r="N49" s="50" t="s">
        <v>163</v>
      </c>
      <c r="O49" s="478"/>
      <c r="P49" s="19">
        <v>196000</v>
      </c>
      <c r="Q49" s="20">
        <v>196000</v>
      </c>
      <c r="R49" s="20">
        <v>196000</v>
      </c>
      <c r="S49" s="34" t="s">
        <v>163</v>
      </c>
      <c r="T49" s="34" t="s">
        <v>163</v>
      </c>
      <c r="U49" s="34" t="s">
        <v>163</v>
      </c>
      <c r="V49" s="34" t="s">
        <v>163</v>
      </c>
      <c r="W49" s="34" t="s">
        <v>163</v>
      </c>
      <c r="X49" s="20">
        <v>206000</v>
      </c>
      <c r="Y49" s="34" t="s">
        <v>163</v>
      </c>
      <c r="Z49" s="34" t="s">
        <v>163</v>
      </c>
      <c r="AA49" s="20">
        <v>201000</v>
      </c>
      <c r="AB49" s="20">
        <v>196000</v>
      </c>
      <c r="AC49" s="34" t="s">
        <v>163</v>
      </c>
      <c r="AD49" s="34" t="s">
        <v>163</v>
      </c>
      <c r="AE49" s="20">
        <v>196000</v>
      </c>
      <c r="AF49" s="34" t="s">
        <v>163</v>
      </c>
      <c r="AG49" s="20">
        <v>241000</v>
      </c>
      <c r="AH49" s="34" t="s">
        <v>163</v>
      </c>
      <c r="AI49" s="34" t="s">
        <v>163</v>
      </c>
      <c r="AJ49" s="20">
        <v>241000</v>
      </c>
      <c r="AK49" s="20">
        <v>241000</v>
      </c>
      <c r="AL49" s="20">
        <v>252700</v>
      </c>
      <c r="AM49" s="20">
        <v>252700</v>
      </c>
      <c r="AN49" s="34" t="s">
        <v>163</v>
      </c>
      <c r="AO49" s="20">
        <v>241000</v>
      </c>
      <c r="AP49" s="20">
        <v>252700</v>
      </c>
      <c r="AQ49" s="34" t="s">
        <v>163</v>
      </c>
      <c r="AR49" s="20">
        <v>241000</v>
      </c>
      <c r="AS49" s="20">
        <v>252700</v>
      </c>
      <c r="AT49" s="20">
        <v>241000</v>
      </c>
      <c r="AU49" s="20">
        <v>252700</v>
      </c>
      <c r="AV49" s="34" t="s">
        <v>163</v>
      </c>
      <c r="AW49" s="20">
        <v>241000</v>
      </c>
      <c r="AX49" s="20">
        <v>241000</v>
      </c>
      <c r="AY49" s="20">
        <v>252700</v>
      </c>
      <c r="AZ49" s="20">
        <v>252700</v>
      </c>
      <c r="BA49" s="20">
        <v>167800</v>
      </c>
      <c r="BB49" s="20">
        <v>176000</v>
      </c>
      <c r="BC49" s="20">
        <v>241000</v>
      </c>
      <c r="BD49" s="20">
        <v>252700</v>
      </c>
      <c r="BE49" s="20">
        <v>241000</v>
      </c>
      <c r="BF49" s="20">
        <v>252700</v>
      </c>
      <c r="BG49" s="20">
        <v>241000</v>
      </c>
      <c r="BH49" s="20">
        <v>252700</v>
      </c>
      <c r="BI49" s="20">
        <v>241000</v>
      </c>
      <c r="BJ49" s="20">
        <v>252700</v>
      </c>
      <c r="BK49" s="34" t="s">
        <v>163</v>
      </c>
      <c r="BL49" s="34" t="s">
        <v>163</v>
      </c>
      <c r="BM49" s="20">
        <v>241000</v>
      </c>
      <c r="BN49" s="20">
        <v>252700</v>
      </c>
      <c r="BO49" s="20">
        <v>241000</v>
      </c>
      <c r="BP49" s="20">
        <v>252700</v>
      </c>
      <c r="BQ49" s="34" t="s">
        <v>163</v>
      </c>
      <c r="BR49" s="34" t="s">
        <v>163</v>
      </c>
      <c r="BS49" s="34" t="s">
        <v>163</v>
      </c>
      <c r="BT49" s="34" t="s">
        <v>163</v>
      </c>
      <c r="BU49" s="34" t="s">
        <v>163</v>
      </c>
      <c r="BV49" s="20">
        <v>241000</v>
      </c>
      <c r="BW49" s="20">
        <v>252700</v>
      </c>
      <c r="BX49" s="20">
        <v>241000</v>
      </c>
      <c r="BY49" s="34" t="s">
        <v>163</v>
      </c>
      <c r="BZ49" s="20">
        <v>241000</v>
      </c>
      <c r="CA49" s="20">
        <v>252700</v>
      </c>
      <c r="CB49" s="20">
        <v>241000</v>
      </c>
      <c r="CC49" s="20">
        <v>252700</v>
      </c>
      <c r="CD49" s="20">
        <v>252700</v>
      </c>
      <c r="CE49" s="20">
        <v>167800</v>
      </c>
      <c r="CF49" s="20">
        <v>176000</v>
      </c>
      <c r="CG49" s="20">
        <v>241000</v>
      </c>
      <c r="CH49" s="20">
        <v>252700</v>
      </c>
      <c r="CI49" s="34" t="s">
        <v>163</v>
      </c>
      <c r="CJ49" s="20">
        <v>241000</v>
      </c>
      <c r="CK49" s="20">
        <v>252700</v>
      </c>
      <c r="CL49" s="20">
        <v>241000</v>
      </c>
      <c r="CM49" s="20">
        <v>252700</v>
      </c>
      <c r="CN49" s="34" t="s">
        <v>163</v>
      </c>
      <c r="CO49" s="34" t="s">
        <v>163</v>
      </c>
      <c r="CP49" s="34" t="s">
        <v>163</v>
      </c>
      <c r="CQ49" s="20">
        <v>241000</v>
      </c>
      <c r="CR49" s="20">
        <v>252700</v>
      </c>
      <c r="CS49" s="20">
        <v>241000</v>
      </c>
      <c r="CT49" s="20">
        <v>252700</v>
      </c>
      <c r="CU49" s="34" t="s">
        <v>163</v>
      </c>
      <c r="CV49" s="34" t="s">
        <v>163</v>
      </c>
      <c r="CW49" s="20">
        <v>241000</v>
      </c>
      <c r="CX49" s="20">
        <v>252700</v>
      </c>
      <c r="CY49" s="20">
        <v>241000</v>
      </c>
      <c r="CZ49" s="20">
        <v>252700</v>
      </c>
      <c r="DA49" s="20">
        <v>241000</v>
      </c>
      <c r="DB49" s="20">
        <v>252700</v>
      </c>
      <c r="DC49" s="20">
        <v>167800</v>
      </c>
      <c r="DD49" s="20">
        <v>176000</v>
      </c>
      <c r="DE49" s="20">
        <v>241000</v>
      </c>
      <c r="DF49" s="20">
        <v>252700</v>
      </c>
      <c r="DG49" s="20">
        <v>241000</v>
      </c>
      <c r="DH49" s="20">
        <v>252700</v>
      </c>
      <c r="DI49" s="20">
        <v>167800</v>
      </c>
      <c r="DJ49" s="20">
        <v>176000</v>
      </c>
      <c r="DK49" s="34" t="s">
        <v>163</v>
      </c>
      <c r="DL49" s="34" t="s">
        <v>163</v>
      </c>
      <c r="DM49" s="20">
        <v>313400</v>
      </c>
      <c r="DN49" s="20">
        <v>241000</v>
      </c>
      <c r="DO49" s="20">
        <v>252700</v>
      </c>
      <c r="DP49" s="34" t="s">
        <v>163</v>
      </c>
      <c r="DQ49" s="20">
        <v>248000</v>
      </c>
      <c r="DR49" s="20">
        <v>260000</v>
      </c>
      <c r="DS49" s="20">
        <v>248000</v>
      </c>
      <c r="DT49" s="20">
        <v>260000</v>
      </c>
      <c r="DU49" s="20">
        <v>248000</v>
      </c>
      <c r="DV49" s="20">
        <v>260000</v>
      </c>
      <c r="DW49" s="20">
        <v>248000</v>
      </c>
      <c r="DX49" s="20">
        <v>260000</v>
      </c>
      <c r="DY49" s="20">
        <v>248000</v>
      </c>
      <c r="DZ49" s="20">
        <v>248000</v>
      </c>
      <c r="EA49" s="20">
        <v>260000</v>
      </c>
      <c r="EB49" s="34" t="s">
        <v>163</v>
      </c>
      <c r="EC49" s="34" t="s">
        <v>163</v>
      </c>
      <c r="ED49" s="20">
        <v>317000</v>
      </c>
      <c r="EE49" s="20">
        <v>248000</v>
      </c>
      <c r="EF49" s="20">
        <v>260000</v>
      </c>
      <c r="EG49" s="20">
        <v>248000</v>
      </c>
      <c r="EH49" s="20">
        <v>173000</v>
      </c>
      <c r="EI49" s="20">
        <v>181000</v>
      </c>
      <c r="EJ49" s="20">
        <v>248000</v>
      </c>
      <c r="EK49" s="20">
        <v>260000</v>
      </c>
      <c r="EL49" s="20">
        <v>248000</v>
      </c>
      <c r="EM49" s="20">
        <v>260000</v>
      </c>
      <c r="EN49" s="20">
        <v>248000</v>
      </c>
      <c r="EO49" s="20">
        <v>260000</v>
      </c>
      <c r="EP49" s="20">
        <v>173000</v>
      </c>
      <c r="EQ49" s="20">
        <v>181000</v>
      </c>
      <c r="ER49" s="32" t="s">
        <v>163</v>
      </c>
      <c r="ES49" s="32" t="s">
        <v>163</v>
      </c>
      <c r="ET49" s="20">
        <v>248000</v>
      </c>
      <c r="EU49" s="20">
        <v>255400</v>
      </c>
      <c r="EV49" s="20">
        <v>267800</v>
      </c>
      <c r="EW49" s="20">
        <v>255400</v>
      </c>
      <c r="EX49" s="20">
        <v>255400</v>
      </c>
      <c r="EY49" s="20">
        <v>267800</v>
      </c>
      <c r="EZ49" s="20">
        <v>255400</v>
      </c>
      <c r="FA49" s="20">
        <v>267800</v>
      </c>
      <c r="FB49" s="20">
        <v>255400</v>
      </c>
      <c r="FC49" s="20">
        <v>267800</v>
      </c>
      <c r="FD49" s="34" t="s">
        <v>163</v>
      </c>
      <c r="FE49" s="34" t="s">
        <v>163</v>
      </c>
      <c r="FF49" s="34" t="s">
        <v>163</v>
      </c>
      <c r="FG49" s="20">
        <v>255400</v>
      </c>
      <c r="FH49" s="20">
        <v>267800</v>
      </c>
      <c r="FI49" s="20">
        <v>255400</v>
      </c>
      <c r="FJ49" s="20">
        <v>267800</v>
      </c>
      <c r="FK49" s="20">
        <v>178200</v>
      </c>
      <c r="FL49" s="20">
        <v>186400</v>
      </c>
      <c r="FM49" s="34" t="s">
        <v>163</v>
      </c>
      <c r="FN49" s="20">
        <v>255400</v>
      </c>
      <c r="FO49" s="20">
        <v>267800</v>
      </c>
      <c r="FP49" s="20">
        <v>264300</v>
      </c>
      <c r="FQ49" s="20">
        <v>264300</v>
      </c>
      <c r="FR49" s="20">
        <v>277200</v>
      </c>
      <c r="FS49" s="20">
        <v>277200</v>
      </c>
      <c r="FT49" s="20">
        <v>264300</v>
      </c>
      <c r="FU49" s="20">
        <v>277200</v>
      </c>
      <c r="FV49" s="20">
        <v>264300</v>
      </c>
      <c r="FW49" s="20">
        <v>277200</v>
      </c>
      <c r="FX49" s="34" t="s">
        <v>163</v>
      </c>
      <c r="FY49" s="34" t="s">
        <v>163</v>
      </c>
      <c r="FZ49" s="20">
        <v>255400</v>
      </c>
      <c r="GA49" s="20">
        <v>267800</v>
      </c>
      <c r="GB49" s="20">
        <v>264300</v>
      </c>
      <c r="GC49" s="34" t="s">
        <v>163</v>
      </c>
      <c r="GD49" s="34" t="s">
        <v>163</v>
      </c>
      <c r="GE49" s="20">
        <v>264300</v>
      </c>
      <c r="GF49" s="20">
        <v>277200</v>
      </c>
      <c r="GG49" s="20">
        <v>264300</v>
      </c>
      <c r="GH49" s="20">
        <v>277200</v>
      </c>
      <c r="GI49" s="20">
        <v>124500</v>
      </c>
      <c r="GJ49" s="20">
        <v>130200</v>
      </c>
      <c r="GK49" s="34" t="s">
        <v>163</v>
      </c>
      <c r="GL49" s="20">
        <v>264300</v>
      </c>
      <c r="GM49" s="20">
        <v>277200</v>
      </c>
      <c r="GN49" s="20">
        <v>264300</v>
      </c>
      <c r="GO49" s="20">
        <v>277200</v>
      </c>
      <c r="GP49" s="36" t="s">
        <v>163</v>
      </c>
      <c r="GQ49" s="36" t="s">
        <v>163</v>
      </c>
      <c r="GR49" s="36" t="s">
        <v>163</v>
      </c>
      <c r="GS49" s="36" t="s">
        <v>163</v>
      </c>
      <c r="GT49" s="36" t="s">
        <v>163</v>
      </c>
      <c r="GU49" s="36" t="s">
        <v>163</v>
      </c>
      <c r="GV49" s="36" t="s">
        <v>163</v>
      </c>
      <c r="GW49" s="36" t="s">
        <v>163</v>
      </c>
      <c r="GX49" s="36" t="s">
        <v>163</v>
      </c>
      <c r="GY49" s="36" t="s">
        <v>163</v>
      </c>
      <c r="GZ49" s="20">
        <v>264300</v>
      </c>
      <c r="HA49" s="20">
        <v>277200</v>
      </c>
      <c r="HB49" s="39" t="s">
        <v>163</v>
      </c>
      <c r="HC49" s="39" t="s">
        <v>163</v>
      </c>
      <c r="HD49" s="39" t="s">
        <v>163</v>
      </c>
      <c r="HE49" s="39" t="s">
        <v>163</v>
      </c>
      <c r="HF49" s="39" t="s">
        <v>163</v>
      </c>
      <c r="HG49" s="39" t="s">
        <v>163</v>
      </c>
      <c r="HH49" s="39" t="s">
        <v>163</v>
      </c>
      <c r="HI49" s="39" t="s">
        <v>163</v>
      </c>
      <c r="HJ49" s="39" t="s">
        <v>163</v>
      </c>
      <c r="HK49" s="39" t="s">
        <v>163</v>
      </c>
      <c r="HL49" s="39" t="s">
        <v>163</v>
      </c>
      <c r="HM49" s="39" t="s">
        <v>163</v>
      </c>
      <c r="HN49" s="39"/>
      <c r="HO49" s="39"/>
      <c r="HP49" s="39" t="s">
        <v>163</v>
      </c>
      <c r="HQ49" s="39" t="s">
        <v>163</v>
      </c>
      <c r="HR49" s="39" t="s">
        <v>163</v>
      </c>
      <c r="HS49" s="39" t="s">
        <v>163</v>
      </c>
      <c r="HT49" s="39" t="s">
        <v>163</v>
      </c>
      <c r="HU49" s="39" t="s">
        <v>163</v>
      </c>
      <c r="HV49" s="36" t="s">
        <v>163</v>
      </c>
      <c r="HW49" s="36" t="s">
        <v>163</v>
      </c>
      <c r="HX49" s="36" t="s">
        <v>163</v>
      </c>
      <c r="HY49" s="36" t="s">
        <v>163</v>
      </c>
      <c r="HZ49" s="39" t="s">
        <v>163</v>
      </c>
      <c r="IA49" s="39" t="s">
        <v>163</v>
      </c>
      <c r="IB49" s="39" t="s">
        <v>163</v>
      </c>
      <c r="IC49" s="39" t="s">
        <v>163</v>
      </c>
      <c r="ID49" s="39" t="s">
        <v>163</v>
      </c>
      <c r="IE49" s="39" t="s">
        <v>163</v>
      </c>
      <c r="IF49" s="39" t="s">
        <v>163</v>
      </c>
      <c r="IG49" s="39" t="s">
        <v>163</v>
      </c>
      <c r="IH49" s="39" t="s">
        <v>163</v>
      </c>
      <c r="II49" s="39" t="s">
        <v>163</v>
      </c>
      <c r="IJ49" s="39" t="s">
        <v>163</v>
      </c>
      <c r="IK49" s="39" t="s">
        <v>163</v>
      </c>
      <c r="IL49" s="39" t="s">
        <v>163</v>
      </c>
      <c r="IM49" s="39" t="s">
        <v>163</v>
      </c>
      <c r="IN49" s="39" t="s">
        <v>163</v>
      </c>
      <c r="IO49" s="39"/>
      <c r="IP49" s="39" t="s">
        <v>163</v>
      </c>
      <c r="IQ49" s="39" t="s">
        <v>163</v>
      </c>
      <c r="IR49" s="39" t="s">
        <v>163</v>
      </c>
      <c r="IS49" s="39" t="s">
        <v>163</v>
      </c>
      <c r="IT49" s="39" t="s">
        <v>163</v>
      </c>
      <c r="IU49" s="39" t="s">
        <v>163</v>
      </c>
      <c r="IV49" s="39" t="s">
        <v>163</v>
      </c>
      <c r="IW49" s="39" t="s">
        <v>163</v>
      </c>
      <c r="IX49" s="39" t="s">
        <v>163</v>
      </c>
      <c r="IY49" s="39" t="s">
        <v>163</v>
      </c>
      <c r="IZ49" s="39" t="s">
        <v>163</v>
      </c>
      <c r="JA49" s="39" t="s">
        <v>163</v>
      </c>
      <c r="JB49" s="39" t="s">
        <v>163</v>
      </c>
      <c r="JC49" s="39"/>
      <c r="JH49" t="s">
        <v>486</v>
      </c>
      <c r="JI49" s="324">
        <v>420000</v>
      </c>
      <c r="JJ49" s="324">
        <v>440000</v>
      </c>
    </row>
    <row r="50" spans="1:270" x14ac:dyDescent="0.25">
      <c r="A50" s="17" t="s">
        <v>577</v>
      </c>
      <c r="B50" t="s">
        <v>163</v>
      </c>
      <c r="C50" s="344" t="s">
        <v>567</v>
      </c>
      <c r="D50" s="50" t="s">
        <v>567</v>
      </c>
      <c r="E50" s="50" t="s">
        <v>567</v>
      </c>
      <c r="F50" s="50" t="s">
        <v>574</v>
      </c>
      <c r="G50" s="50" t="s">
        <v>578</v>
      </c>
      <c r="H50" s="50" t="s">
        <v>579</v>
      </c>
      <c r="I50" s="50" t="s">
        <v>579</v>
      </c>
      <c r="J50" s="50" t="s">
        <v>580</v>
      </c>
      <c r="K50" s="50" t="s">
        <v>518</v>
      </c>
      <c r="L50" s="50" t="s">
        <v>581</v>
      </c>
      <c r="M50" s="51" t="s">
        <v>582</v>
      </c>
      <c r="N50" s="50" t="s">
        <v>163</v>
      </c>
      <c r="O50" s="478"/>
      <c r="P50" s="19">
        <v>216000</v>
      </c>
      <c r="Q50" s="20">
        <v>216000</v>
      </c>
      <c r="R50" s="20">
        <v>216000</v>
      </c>
      <c r="S50" s="34" t="s">
        <v>163</v>
      </c>
      <c r="T50" s="34" t="s">
        <v>163</v>
      </c>
      <c r="U50" s="34" t="s">
        <v>163</v>
      </c>
      <c r="V50" s="34" t="s">
        <v>163</v>
      </c>
      <c r="W50" s="34" t="s">
        <v>163</v>
      </c>
      <c r="X50" s="20">
        <v>226000</v>
      </c>
      <c r="Y50" s="34" t="s">
        <v>163</v>
      </c>
      <c r="Z50" s="34" t="s">
        <v>163</v>
      </c>
      <c r="AA50" s="20">
        <v>221000</v>
      </c>
      <c r="AB50" s="20">
        <v>216000</v>
      </c>
      <c r="AC50" s="34" t="s">
        <v>163</v>
      </c>
      <c r="AD50" s="34" t="s">
        <v>163</v>
      </c>
      <c r="AE50" s="20">
        <v>216000</v>
      </c>
      <c r="AF50" s="34" t="s">
        <v>163</v>
      </c>
      <c r="AG50" s="20">
        <v>265700</v>
      </c>
      <c r="AH50" s="34" t="s">
        <v>163</v>
      </c>
      <c r="AI50" s="34" t="s">
        <v>163</v>
      </c>
      <c r="AJ50" s="20">
        <v>265700</v>
      </c>
      <c r="AK50" s="20">
        <v>265700</v>
      </c>
      <c r="AL50" s="20">
        <v>278500</v>
      </c>
      <c r="AM50" s="20">
        <v>278500</v>
      </c>
      <c r="AN50" s="34" t="s">
        <v>163</v>
      </c>
      <c r="AO50" s="20">
        <v>265700</v>
      </c>
      <c r="AP50" s="20">
        <v>278500</v>
      </c>
      <c r="AQ50" s="34" t="s">
        <v>163</v>
      </c>
      <c r="AR50" s="20">
        <v>265700</v>
      </c>
      <c r="AS50" s="20">
        <v>278500</v>
      </c>
      <c r="AT50" s="20">
        <v>265700</v>
      </c>
      <c r="AU50" s="20">
        <v>278500</v>
      </c>
      <c r="AV50" s="34" t="s">
        <v>163</v>
      </c>
      <c r="AW50" s="20">
        <v>265700</v>
      </c>
      <c r="AX50" s="20">
        <v>265700</v>
      </c>
      <c r="AY50" s="20">
        <v>278500</v>
      </c>
      <c r="AZ50" s="20">
        <v>278500</v>
      </c>
      <c r="BA50" s="34" t="s">
        <v>163</v>
      </c>
      <c r="BB50" s="34" t="s">
        <v>163</v>
      </c>
      <c r="BC50" s="20">
        <v>265700</v>
      </c>
      <c r="BD50" s="20">
        <v>278500</v>
      </c>
      <c r="BE50" s="20">
        <v>265700</v>
      </c>
      <c r="BF50" s="20">
        <v>278500</v>
      </c>
      <c r="BG50" s="20">
        <v>265700</v>
      </c>
      <c r="BH50" s="20">
        <v>278500</v>
      </c>
      <c r="BI50" s="20">
        <v>265700</v>
      </c>
      <c r="BJ50" s="20">
        <v>278500</v>
      </c>
      <c r="BK50" s="34" t="s">
        <v>163</v>
      </c>
      <c r="BL50" s="34" t="s">
        <v>163</v>
      </c>
      <c r="BM50" s="20">
        <v>265700</v>
      </c>
      <c r="BN50" s="20">
        <v>278500</v>
      </c>
      <c r="BO50" s="20">
        <v>265700</v>
      </c>
      <c r="BP50" s="20">
        <v>278500</v>
      </c>
      <c r="BQ50" s="34" t="s">
        <v>163</v>
      </c>
      <c r="BR50" s="34" t="s">
        <v>163</v>
      </c>
      <c r="BS50" s="34" t="s">
        <v>163</v>
      </c>
      <c r="BT50" s="34" t="s">
        <v>163</v>
      </c>
      <c r="BU50" s="34" t="s">
        <v>163</v>
      </c>
      <c r="BV50" s="20">
        <v>265700</v>
      </c>
      <c r="BW50" s="20">
        <v>278500</v>
      </c>
      <c r="BX50" s="20">
        <v>265700</v>
      </c>
      <c r="BY50" s="34" t="s">
        <v>163</v>
      </c>
      <c r="BZ50" s="20">
        <v>265700</v>
      </c>
      <c r="CA50" s="20">
        <v>278500</v>
      </c>
      <c r="CB50" s="20">
        <v>265700</v>
      </c>
      <c r="CC50" s="20">
        <v>278500</v>
      </c>
      <c r="CD50" s="20">
        <v>278500</v>
      </c>
      <c r="CE50" s="34" t="s">
        <v>163</v>
      </c>
      <c r="CF50" s="34" t="s">
        <v>163</v>
      </c>
      <c r="CG50" s="20">
        <v>265700</v>
      </c>
      <c r="CH50" s="20">
        <v>278500</v>
      </c>
      <c r="CI50" s="34" t="s">
        <v>163</v>
      </c>
      <c r="CJ50" s="20">
        <v>265700</v>
      </c>
      <c r="CK50" s="20">
        <v>278500</v>
      </c>
      <c r="CL50" s="20">
        <v>265700</v>
      </c>
      <c r="CM50" s="20">
        <v>278500</v>
      </c>
      <c r="CN50" s="34" t="s">
        <v>163</v>
      </c>
      <c r="CO50" s="34" t="s">
        <v>163</v>
      </c>
      <c r="CP50" s="34" t="s">
        <v>163</v>
      </c>
      <c r="CQ50" s="20">
        <v>265700</v>
      </c>
      <c r="CR50" s="20">
        <v>278500</v>
      </c>
      <c r="CS50" s="20">
        <v>265700</v>
      </c>
      <c r="CT50" s="20">
        <v>278500</v>
      </c>
      <c r="CU50" s="34" t="s">
        <v>163</v>
      </c>
      <c r="CV50" s="34" t="s">
        <v>163</v>
      </c>
      <c r="CW50" s="20">
        <v>265700</v>
      </c>
      <c r="CX50" s="20">
        <v>278500</v>
      </c>
      <c r="CY50" s="20">
        <v>265700</v>
      </c>
      <c r="CZ50" s="20">
        <v>278500</v>
      </c>
      <c r="DA50" s="20">
        <v>265700</v>
      </c>
      <c r="DB50" s="20">
        <v>278500</v>
      </c>
      <c r="DC50" s="34" t="s">
        <v>163</v>
      </c>
      <c r="DD50" s="34" t="s">
        <v>163</v>
      </c>
      <c r="DE50" s="20">
        <v>265700</v>
      </c>
      <c r="DF50" s="20">
        <v>278500</v>
      </c>
      <c r="DG50" s="20">
        <v>265700</v>
      </c>
      <c r="DH50" s="20">
        <v>278500</v>
      </c>
      <c r="DI50" s="34" t="s">
        <v>163</v>
      </c>
      <c r="DJ50" s="34" t="s">
        <v>163</v>
      </c>
      <c r="DK50" s="34" t="s">
        <v>163</v>
      </c>
      <c r="DL50" s="34" t="s">
        <v>163</v>
      </c>
      <c r="DM50" s="34" t="s">
        <v>163</v>
      </c>
      <c r="DN50" s="20">
        <v>265700</v>
      </c>
      <c r="DO50" s="20">
        <v>278500</v>
      </c>
      <c r="DP50" s="34" t="s">
        <v>163</v>
      </c>
      <c r="DQ50" s="20">
        <v>274000</v>
      </c>
      <c r="DR50" s="20">
        <v>287000</v>
      </c>
      <c r="DS50" s="20">
        <v>274000</v>
      </c>
      <c r="DT50" s="20">
        <v>287000</v>
      </c>
      <c r="DU50" s="20">
        <v>274000</v>
      </c>
      <c r="DV50" s="20">
        <v>287000</v>
      </c>
      <c r="DW50" s="20">
        <v>274000</v>
      </c>
      <c r="DX50" s="20">
        <v>287000</v>
      </c>
      <c r="DY50" s="20">
        <v>274000</v>
      </c>
      <c r="DZ50" s="20">
        <v>274000</v>
      </c>
      <c r="EA50" s="20">
        <v>287000</v>
      </c>
      <c r="EB50" s="34" t="s">
        <v>163</v>
      </c>
      <c r="EC50" s="34" t="s">
        <v>163</v>
      </c>
      <c r="ED50" s="34" t="s">
        <v>163</v>
      </c>
      <c r="EE50" s="20">
        <v>274000</v>
      </c>
      <c r="EF50" s="20">
        <v>287000</v>
      </c>
      <c r="EG50" s="20">
        <v>274000</v>
      </c>
      <c r="EH50" s="34" t="s">
        <v>163</v>
      </c>
      <c r="EI50" s="34" t="s">
        <v>163</v>
      </c>
      <c r="EJ50" s="20">
        <v>274000</v>
      </c>
      <c r="EK50" s="20">
        <v>287000</v>
      </c>
      <c r="EL50" s="20">
        <v>274000</v>
      </c>
      <c r="EM50" s="20">
        <v>287000</v>
      </c>
      <c r="EN50" s="20">
        <v>274000</v>
      </c>
      <c r="EO50" s="20">
        <v>287000</v>
      </c>
      <c r="EP50" s="34" t="s">
        <v>163</v>
      </c>
      <c r="EQ50" s="34" t="s">
        <v>163</v>
      </c>
      <c r="ER50" s="34" t="s">
        <v>163</v>
      </c>
      <c r="ES50" s="34" t="s">
        <v>163</v>
      </c>
      <c r="ET50" s="20">
        <v>274000</v>
      </c>
      <c r="EU50" s="20">
        <v>282200</v>
      </c>
      <c r="EV50" s="20">
        <v>295600</v>
      </c>
      <c r="EW50" s="20">
        <v>282200</v>
      </c>
      <c r="EX50" s="20">
        <v>282200</v>
      </c>
      <c r="EY50" s="20">
        <v>295600</v>
      </c>
      <c r="EZ50" s="20">
        <v>282200</v>
      </c>
      <c r="FA50" s="20">
        <v>295600</v>
      </c>
      <c r="FB50" s="20">
        <v>282200</v>
      </c>
      <c r="FC50" s="20">
        <v>295600</v>
      </c>
      <c r="FD50" s="34" t="s">
        <v>163</v>
      </c>
      <c r="FE50" s="34" t="s">
        <v>163</v>
      </c>
      <c r="FF50" s="34" t="s">
        <v>163</v>
      </c>
      <c r="FG50" s="20">
        <v>282200</v>
      </c>
      <c r="FH50" s="20">
        <v>295600</v>
      </c>
      <c r="FI50" s="20">
        <v>282200</v>
      </c>
      <c r="FJ50" s="20">
        <v>295600</v>
      </c>
      <c r="FK50" s="34" t="s">
        <v>163</v>
      </c>
      <c r="FL50" s="34" t="s">
        <v>163</v>
      </c>
      <c r="FM50" s="34" t="s">
        <v>163</v>
      </c>
      <c r="FN50" s="20">
        <v>282200</v>
      </c>
      <c r="FO50" s="20">
        <v>295600</v>
      </c>
      <c r="FP50" s="20">
        <v>292100</v>
      </c>
      <c r="FQ50" s="20">
        <v>292100</v>
      </c>
      <c r="FR50" s="20">
        <v>305900</v>
      </c>
      <c r="FS50" s="20">
        <v>305900</v>
      </c>
      <c r="FT50" s="20">
        <v>292100</v>
      </c>
      <c r="FU50" s="20">
        <v>305900</v>
      </c>
      <c r="FV50" s="20">
        <v>292100</v>
      </c>
      <c r="FW50" s="20">
        <v>305900</v>
      </c>
      <c r="FX50" s="34" t="s">
        <v>163</v>
      </c>
      <c r="FY50" s="34" t="s">
        <v>163</v>
      </c>
      <c r="FZ50" s="20">
        <v>282200</v>
      </c>
      <c r="GA50" s="20">
        <v>295600</v>
      </c>
      <c r="GB50" s="20">
        <v>292100</v>
      </c>
      <c r="GC50" s="34" t="s">
        <v>163</v>
      </c>
      <c r="GD50" s="34" t="s">
        <v>163</v>
      </c>
      <c r="GE50" s="20">
        <v>292100</v>
      </c>
      <c r="GF50" s="20">
        <v>305900</v>
      </c>
      <c r="GG50" s="20">
        <v>292100</v>
      </c>
      <c r="GH50" s="20">
        <v>305900</v>
      </c>
      <c r="GI50" s="34" t="s">
        <v>163</v>
      </c>
      <c r="GJ50" s="34" t="s">
        <v>163</v>
      </c>
      <c r="GK50" s="34" t="s">
        <v>163</v>
      </c>
      <c r="GL50" s="20">
        <v>292100</v>
      </c>
      <c r="GM50" s="20">
        <v>305900</v>
      </c>
      <c r="GN50" s="20">
        <v>292100</v>
      </c>
      <c r="GO50" s="20">
        <v>305900</v>
      </c>
      <c r="GP50" s="36" t="s">
        <v>163</v>
      </c>
      <c r="GQ50" s="36" t="s">
        <v>163</v>
      </c>
      <c r="GR50" s="36" t="s">
        <v>163</v>
      </c>
      <c r="GS50" s="36" t="s">
        <v>163</v>
      </c>
      <c r="GT50" s="36" t="s">
        <v>163</v>
      </c>
      <c r="GU50" s="36" t="s">
        <v>163</v>
      </c>
      <c r="GV50" s="36" t="s">
        <v>163</v>
      </c>
      <c r="GW50" s="36" t="s">
        <v>163</v>
      </c>
      <c r="GX50" s="36" t="s">
        <v>163</v>
      </c>
      <c r="GY50" s="36" t="s">
        <v>163</v>
      </c>
      <c r="GZ50" s="20">
        <v>292100</v>
      </c>
      <c r="HA50" s="20">
        <v>305900</v>
      </c>
      <c r="HB50" s="39" t="s">
        <v>163</v>
      </c>
      <c r="HC50" s="39" t="s">
        <v>163</v>
      </c>
      <c r="HD50" s="39" t="s">
        <v>163</v>
      </c>
      <c r="HE50" s="39" t="s">
        <v>163</v>
      </c>
      <c r="HF50" s="39" t="s">
        <v>163</v>
      </c>
      <c r="HG50" s="39" t="s">
        <v>163</v>
      </c>
      <c r="HH50" s="39" t="s">
        <v>163</v>
      </c>
      <c r="HI50" s="39" t="s">
        <v>163</v>
      </c>
      <c r="HJ50" s="39" t="s">
        <v>163</v>
      </c>
      <c r="HK50" s="39" t="s">
        <v>163</v>
      </c>
      <c r="HL50" s="39" t="s">
        <v>163</v>
      </c>
      <c r="HM50" s="39" t="s">
        <v>163</v>
      </c>
      <c r="HN50" s="39"/>
      <c r="HO50" s="39"/>
      <c r="HP50" s="39" t="s">
        <v>163</v>
      </c>
      <c r="HQ50" s="39" t="s">
        <v>163</v>
      </c>
      <c r="HR50" s="39" t="s">
        <v>163</v>
      </c>
      <c r="HS50" s="39" t="s">
        <v>163</v>
      </c>
      <c r="HT50" s="39" t="s">
        <v>163</v>
      </c>
      <c r="HU50" s="39" t="s">
        <v>163</v>
      </c>
      <c r="HV50" s="36" t="s">
        <v>163</v>
      </c>
      <c r="HW50" s="36" t="s">
        <v>163</v>
      </c>
      <c r="HX50" s="36" t="s">
        <v>163</v>
      </c>
      <c r="HY50" s="36" t="s">
        <v>163</v>
      </c>
      <c r="HZ50" s="39" t="s">
        <v>163</v>
      </c>
      <c r="IA50" s="39" t="s">
        <v>163</v>
      </c>
      <c r="IB50" s="39" t="s">
        <v>163</v>
      </c>
      <c r="IC50" s="39" t="s">
        <v>163</v>
      </c>
      <c r="ID50" s="39" t="s">
        <v>163</v>
      </c>
      <c r="IE50" s="39" t="s">
        <v>163</v>
      </c>
      <c r="IF50" s="39" t="s">
        <v>163</v>
      </c>
      <c r="IG50" s="39" t="s">
        <v>163</v>
      </c>
      <c r="IH50" s="39" t="s">
        <v>163</v>
      </c>
      <c r="II50" s="39" t="s">
        <v>163</v>
      </c>
      <c r="IJ50" s="39" t="s">
        <v>163</v>
      </c>
      <c r="IK50" s="39" t="s">
        <v>163</v>
      </c>
      <c r="IL50" s="39" t="s">
        <v>163</v>
      </c>
      <c r="IM50" s="39" t="s">
        <v>163</v>
      </c>
      <c r="IN50" s="39" t="s">
        <v>163</v>
      </c>
      <c r="IO50" s="39"/>
      <c r="IP50" s="39" t="s">
        <v>163</v>
      </c>
      <c r="IQ50" s="39" t="s">
        <v>163</v>
      </c>
      <c r="IR50" s="39" t="s">
        <v>163</v>
      </c>
      <c r="IS50" s="39" t="s">
        <v>163</v>
      </c>
      <c r="IT50" s="39" t="s">
        <v>163</v>
      </c>
      <c r="IU50" s="39" t="s">
        <v>163</v>
      </c>
      <c r="IV50" s="39" t="s">
        <v>163</v>
      </c>
      <c r="IW50" s="39" t="s">
        <v>163</v>
      </c>
      <c r="IX50" s="39" t="s">
        <v>163</v>
      </c>
      <c r="IY50" s="39" t="s">
        <v>163</v>
      </c>
      <c r="IZ50" s="39" t="s">
        <v>163</v>
      </c>
      <c r="JA50" s="39" t="s">
        <v>163</v>
      </c>
      <c r="JB50" s="39" t="s">
        <v>163</v>
      </c>
      <c r="JC50" s="39"/>
      <c r="JH50" t="s">
        <v>485</v>
      </c>
      <c r="JI50" s="324">
        <v>170000</v>
      </c>
      <c r="JJ50" s="324">
        <v>180000</v>
      </c>
    </row>
    <row r="51" spans="1:270" x14ac:dyDescent="0.25">
      <c r="A51" s="17" t="s">
        <v>583</v>
      </c>
      <c r="B51" t="s">
        <v>163</v>
      </c>
      <c r="C51" s="344" t="s">
        <v>574</v>
      </c>
      <c r="D51" s="50" t="s">
        <v>574</v>
      </c>
      <c r="E51" s="50" t="s">
        <v>574</v>
      </c>
      <c r="F51" s="50" t="s">
        <v>545</v>
      </c>
      <c r="G51" s="50" t="s">
        <v>584</v>
      </c>
      <c r="H51" s="50" t="s">
        <v>585</v>
      </c>
      <c r="I51" s="50" t="s">
        <v>513</v>
      </c>
      <c r="J51" s="50" t="s">
        <v>559</v>
      </c>
      <c r="K51" s="50" t="s">
        <v>586</v>
      </c>
      <c r="L51" s="50" t="s">
        <v>551</v>
      </c>
      <c r="M51" s="53" t="s">
        <v>163</v>
      </c>
      <c r="N51" s="50" t="s">
        <v>163</v>
      </c>
      <c r="O51" s="478"/>
      <c r="P51" s="19">
        <v>216000</v>
      </c>
      <c r="Q51" s="20">
        <v>216000</v>
      </c>
      <c r="R51" s="20">
        <v>216000</v>
      </c>
      <c r="S51" s="34" t="s">
        <v>163</v>
      </c>
      <c r="T51" s="34" t="s">
        <v>163</v>
      </c>
      <c r="U51" s="34" t="s">
        <v>163</v>
      </c>
      <c r="V51" s="34" t="s">
        <v>163</v>
      </c>
      <c r="W51" s="34" t="s">
        <v>163</v>
      </c>
      <c r="X51" s="20">
        <v>231000</v>
      </c>
      <c r="Y51" s="34" t="s">
        <v>163</v>
      </c>
      <c r="Z51" s="34" t="s">
        <v>163</v>
      </c>
      <c r="AA51" s="20">
        <v>221000</v>
      </c>
      <c r="AB51" s="20">
        <v>216000</v>
      </c>
      <c r="AC51" s="34" t="s">
        <v>163</v>
      </c>
      <c r="AD51" s="34" t="s">
        <v>163</v>
      </c>
      <c r="AE51" s="20">
        <v>216000</v>
      </c>
      <c r="AF51" s="34" t="s">
        <v>163</v>
      </c>
      <c r="AG51" s="20">
        <v>265700</v>
      </c>
      <c r="AH51" s="34" t="s">
        <v>163</v>
      </c>
      <c r="AI51" s="34" t="s">
        <v>163</v>
      </c>
      <c r="AJ51" s="20">
        <v>265700</v>
      </c>
      <c r="AK51" s="20">
        <v>265700</v>
      </c>
      <c r="AL51" s="20">
        <v>278500</v>
      </c>
      <c r="AM51" s="20">
        <v>278500</v>
      </c>
      <c r="AN51" s="34" t="s">
        <v>163</v>
      </c>
      <c r="AO51" s="20">
        <v>265700</v>
      </c>
      <c r="AP51" s="20">
        <v>278500</v>
      </c>
      <c r="AQ51" s="34" t="s">
        <v>163</v>
      </c>
      <c r="AR51" s="20">
        <v>265700</v>
      </c>
      <c r="AS51" s="20">
        <v>278500</v>
      </c>
      <c r="AT51" s="20">
        <v>265700</v>
      </c>
      <c r="AU51" s="20">
        <v>278500</v>
      </c>
      <c r="AV51" s="34" t="s">
        <v>163</v>
      </c>
      <c r="AW51" s="20">
        <v>265700</v>
      </c>
      <c r="AX51" s="20">
        <v>265700</v>
      </c>
      <c r="AY51" s="20">
        <v>278500</v>
      </c>
      <c r="AZ51" s="20">
        <v>278500</v>
      </c>
      <c r="BA51" s="34" t="s">
        <v>163</v>
      </c>
      <c r="BB51" s="34" t="s">
        <v>163</v>
      </c>
      <c r="BC51" s="20">
        <v>265700</v>
      </c>
      <c r="BD51" s="20">
        <v>278500</v>
      </c>
      <c r="BE51" s="20">
        <v>265700</v>
      </c>
      <c r="BF51" s="20">
        <v>278500</v>
      </c>
      <c r="BG51" s="20">
        <v>265700</v>
      </c>
      <c r="BH51" s="20">
        <v>278500</v>
      </c>
      <c r="BI51" s="20">
        <v>265700</v>
      </c>
      <c r="BJ51" s="20">
        <v>278500</v>
      </c>
      <c r="BK51" s="34" t="s">
        <v>163</v>
      </c>
      <c r="BL51" s="34" t="s">
        <v>163</v>
      </c>
      <c r="BM51" s="20">
        <v>265700</v>
      </c>
      <c r="BN51" s="20">
        <v>278500</v>
      </c>
      <c r="BO51" s="34" t="s">
        <v>163</v>
      </c>
      <c r="BP51" s="34" t="s">
        <v>163</v>
      </c>
      <c r="BQ51" s="34" t="s">
        <v>163</v>
      </c>
      <c r="BR51" s="34" t="s">
        <v>163</v>
      </c>
      <c r="BS51" s="34" t="s">
        <v>163</v>
      </c>
      <c r="BT51" s="34" t="s">
        <v>163</v>
      </c>
      <c r="BU51" s="34" t="s">
        <v>163</v>
      </c>
      <c r="BV51" s="20">
        <v>265700</v>
      </c>
      <c r="BW51" s="20">
        <v>278500</v>
      </c>
      <c r="BX51" s="20">
        <v>265700</v>
      </c>
      <c r="BY51" s="34" t="s">
        <v>163</v>
      </c>
      <c r="BZ51" s="20">
        <v>265700</v>
      </c>
      <c r="CA51" s="20">
        <v>278500</v>
      </c>
      <c r="CB51" s="20">
        <v>265700</v>
      </c>
      <c r="CC51" s="20">
        <v>278500</v>
      </c>
      <c r="CD51" s="20">
        <v>278500</v>
      </c>
      <c r="CE51" s="34" t="s">
        <v>163</v>
      </c>
      <c r="CF51" s="34" t="s">
        <v>163</v>
      </c>
      <c r="CG51" s="20">
        <v>265700</v>
      </c>
      <c r="CH51" s="20">
        <v>278500</v>
      </c>
      <c r="CI51" s="34" t="s">
        <v>163</v>
      </c>
      <c r="CJ51" s="20">
        <v>265700</v>
      </c>
      <c r="CK51" s="20">
        <v>278500</v>
      </c>
      <c r="CL51" s="20">
        <v>265700</v>
      </c>
      <c r="CM51" s="20">
        <v>278500</v>
      </c>
      <c r="CN51" s="34" t="s">
        <v>163</v>
      </c>
      <c r="CO51" s="34" t="s">
        <v>163</v>
      </c>
      <c r="CP51" s="34" t="s">
        <v>163</v>
      </c>
      <c r="CQ51" s="20">
        <v>265700</v>
      </c>
      <c r="CR51" s="20">
        <v>278500</v>
      </c>
      <c r="CS51" s="20">
        <v>265700</v>
      </c>
      <c r="CT51" s="20">
        <v>278500</v>
      </c>
      <c r="CU51" s="34" t="s">
        <v>163</v>
      </c>
      <c r="CV51" s="34" t="s">
        <v>163</v>
      </c>
      <c r="CW51" s="20">
        <v>265700</v>
      </c>
      <c r="CX51" s="20">
        <v>278500</v>
      </c>
      <c r="CY51" s="20">
        <v>265700</v>
      </c>
      <c r="CZ51" s="20">
        <v>278500</v>
      </c>
      <c r="DA51" s="20">
        <v>265700</v>
      </c>
      <c r="DB51" s="20">
        <v>278500</v>
      </c>
      <c r="DC51" s="34" t="s">
        <v>163</v>
      </c>
      <c r="DD51" s="34" t="s">
        <v>163</v>
      </c>
      <c r="DE51" s="20">
        <v>265700</v>
      </c>
      <c r="DF51" s="20">
        <v>278500</v>
      </c>
      <c r="DG51" s="20">
        <v>265700</v>
      </c>
      <c r="DH51" s="20">
        <v>278500</v>
      </c>
      <c r="DI51" s="34" t="s">
        <v>163</v>
      </c>
      <c r="DJ51" s="34" t="s">
        <v>163</v>
      </c>
      <c r="DK51" s="34" t="s">
        <v>163</v>
      </c>
      <c r="DL51" s="34" t="s">
        <v>163</v>
      </c>
      <c r="DM51" s="34" t="s">
        <v>163</v>
      </c>
      <c r="DN51" s="20">
        <v>265700</v>
      </c>
      <c r="DO51" s="20">
        <v>278500</v>
      </c>
      <c r="DP51" s="34" t="s">
        <v>163</v>
      </c>
      <c r="DQ51" s="20">
        <v>274000</v>
      </c>
      <c r="DR51" s="20">
        <v>287000</v>
      </c>
      <c r="DS51" s="20">
        <v>274000</v>
      </c>
      <c r="DT51" s="20">
        <v>287000</v>
      </c>
      <c r="DU51" s="20">
        <v>274000</v>
      </c>
      <c r="DV51" s="20">
        <v>287000</v>
      </c>
      <c r="DW51" s="20">
        <v>274000</v>
      </c>
      <c r="DX51" s="20">
        <v>287000</v>
      </c>
      <c r="DY51" s="20">
        <v>274000</v>
      </c>
      <c r="DZ51" s="20">
        <v>274000</v>
      </c>
      <c r="EA51" s="20">
        <v>287000</v>
      </c>
      <c r="EB51" s="34" t="s">
        <v>163</v>
      </c>
      <c r="EC51" s="34" t="s">
        <v>163</v>
      </c>
      <c r="ED51" s="34" t="s">
        <v>163</v>
      </c>
      <c r="EE51" s="20">
        <v>274000</v>
      </c>
      <c r="EF51" s="20">
        <v>287000</v>
      </c>
      <c r="EG51" s="20">
        <v>274000</v>
      </c>
      <c r="EH51" s="34" t="s">
        <v>163</v>
      </c>
      <c r="EI51" s="34" t="s">
        <v>163</v>
      </c>
      <c r="EJ51" s="20">
        <v>274000</v>
      </c>
      <c r="EK51" s="20">
        <v>287000</v>
      </c>
      <c r="EL51" s="20">
        <v>274000</v>
      </c>
      <c r="EM51" s="20">
        <v>287000</v>
      </c>
      <c r="EN51" s="20">
        <v>274000</v>
      </c>
      <c r="EO51" s="20">
        <v>287000</v>
      </c>
      <c r="EP51" s="34" t="s">
        <v>163</v>
      </c>
      <c r="EQ51" s="34" t="s">
        <v>163</v>
      </c>
      <c r="ER51" s="34" t="s">
        <v>163</v>
      </c>
      <c r="ES51" s="34" t="s">
        <v>163</v>
      </c>
      <c r="ET51" s="20">
        <v>274000</v>
      </c>
      <c r="EU51" s="34" t="s">
        <v>163</v>
      </c>
      <c r="EV51" s="20">
        <v>295600</v>
      </c>
      <c r="EW51" s="20">
        <v>282200</v>
      </c>
      <c r="EX51" s="20">
        <v>282200</v>
      </c>
      <c r="EY51" s="20">
        <v>295600</v>
      </c>
      <c r="EZ51" s="20">
        <v>282200</v>
      </c>
      <c r="FA51" s="20">
        <v>295600</v>
      </c>
      <c r="FB51" s="20">
        <v>282200</v>
      </c>
      <c r="FC51" s="20">
        <v>295600</v>
      </c>
      <c r="FD51" s="34" t="s">
        <v>163</v>
      </c>
      <c r="FE51" s="34" t="s">
        <v>163</v>
      </c>
      <c r="FF51" s="34" t="s">
        <v>163</v>
      </c>
      <c r="FG51" s="20">
        <v>282200</v>
      </c>
      <c r="FH51" s="20">
        <v>295600</v>
      </c>
      <c r="FI51" s="20">
        <v>282200</v>
      </c>
      <c r="FJ51" s="20">
        <v>295600</v>
      </c>
      <c r="FK51" s="34" t="s">
        <v>163</v>
      </c>
      <c r="FL51" s="34" t="s">
        <v>163</v>
      </c>
      <c r="FM51" s="34" t="s">
        <v>163</v>
      </c>
      <c r="FN51" s="20">
        <v>282200</v>
      </c>
      <c r="FO51" s="20">
        <v>295600</v>
      </c>
      <c r="FP51" s="20">
        <v>292100</v>
      </c>
      <c r="FQ51" s="20">
        <v>292100</v>
      </c>
      <c r="FR51" s="20">
        <v>305900</v>
      </c>
      <c r="FS51" s="20">
        <v>305900</v>
      </c>
      <c r="FT51" s="20">
        <v>292100</v>
      </c>
      <c r="FU51" s="20">
        <v>305900</v>
      </c>
      <c r="FV51" s="20">
        <v>292100</v>
      </c>
      <c r="FW51" s="20">
        <v>305900</v>
      </c>
      <c r="FX51" s="34" t="s">
        <v>163</v>
      </c>
      <c r="FY51" s="34" t="s">
        <v>163</v>
      </c>
      <c r="FZ51" s="20">
        <v>282200</v>
      </c>
      <c r="GA51" s="20">
        <v>295600</v>
      </c>
      <c r="GB51" s="20">
        <v>292100</v>
      </c>
      <c r="GC51" s="34" t="s">
        <v>163</v>
      </c>
      <c r="GD51" s="34" t="s">
        <v>163</v>
      </c>
      <c r="GE51" s="20">
        <v>292100</v>
      </c>
      <c r="GF51" s="20">
        <v>305900</v>
      </c>
      <c r="GG51" s="20">
        <v>292100</v>
      </c>
      <c r="GH51" s="20">
        <v>305900</v>
      </c>
      <c r="GI51" s="34" t="s">
        <v>163</v>
      </c>
      <c r="GJ51" s="34" t="s">
        <v>163</v>
      </c>
      <c r="GK51" s="34" t="s">
        <v>163</v>
      </c>
      <c r="GL51" s="20">
        <v>292100</v>
      </c>
      <c r="GM51" s="20">
        <v>305900</v>
      </c>
      <c r="GN51" s="20">
        <v>292100</v>
      </c>
      <c r="GO51" s="20">
        <v>305900</v>
      </c>
      <c r="GP51" s="36" t="s">
        <v>163</v>
      </c>
      <c r="GQ51" s="36" t="s">
        <v>163</v>
      </c>
      <c r="GR51" s="36" t="s">
        <v>163</v>
      </c>
      <c r="GS51" s="36" t="s">
        <v>163</v>
      </c>
      <c r="GT51" s="36" t="s">
        <v>163</v>
      </c>
      <c r="GU51" s="36" t="s">
        <v>163</v>
      </c>
      <c r="GV51" s="36" t="s">
        <v>163</v>
      </c>
      <c r="GW51" s="36" t="s">
        <v>163</v>
      </c>
      <c r="GX51" s="36" t="s">
        <v>163</v>
      </c>
      <c r="GY51" s="36" t="s">
        <v>163</v>
      </c>
      <c r="GZ51" s="20">
        <v>292100</v>
      </c>
      <c r="HA51" s="20">
        <v>305900</v>
      </c>
      <c r="HB51" s="39" t="s">
        <v>163</v>
      </c>
      <c r="HC51" s="39" t="s">
        <v>163</v>
      </c>
      <c r="HD51" s="39" t="s">
        <v>163</v>
      </c>
      <c r="HE51" s="39" t="s">
        <v>163</v>
      </c>
      <c r="HF51" s="39" t="s">
        <v>163</v>
      </c>
      <c r="HG51" s="39" t="s">
        <v>163</v>
      </c>
      <c r="HH51" s="39" t="s">
        <v>163</v>
      </c>
      <c r="HI51" s="39" t="s">
        <v>163</v>
      </c>
      <c r="HJ51" s="39" t="s">
        <v>163</v>
      </c>
      <c r="HK51" s="39" t="s">
        <v>163</v>
      </c>
      <c r="HL51" s="39" t="s">
        <v>163</v>
      </c>
      <c r="HM51" s="39" t="s">
        <v>163</v>
      </c>
      <c r="HN51" s="39"/>
      <c r="HO51" s="39"/>
      <c r="HP51" s="39" t="s">
        <v>163</v>
      </c>
      <c r="HQ51" s="39" t="s">
        <v>163</v>
      </c>
      <c r="HR51" s="39" t="s">
        <v>163</v>
      </c>
      <c r="HS51" s="39" t="s">
        <v>163</v>
      </c>
      <c r="HT51" s="39" t="s">
        <v>163</v>
      </c>
      <c r="HU51" s="39" t="s">
        <v>163</v>
      </c>
      <c r="HV51" s="36" t="s">
        <v>163</v>
      </c>
      <c r="HW51" s="36" t="s">
        <v>163</v>
      </c>
      <c r="HX51" s="36" t="s">
        <v>163</v>
      </c>
      <c r="HY51" s="36" t="s">
        <v>163</v>
      </c>
      <c r="HZ51" s="39" t="s">
        <v>163</v>
      </c>
      <c r="IA51" s="39" t="s">
        <v>163</v>
      </c>
      <c r="IB51" s="39" t="s">
        <v>163</v>
      </c>
      <c r="IC51" s="39" t="s">
        <v>163</v>
      </c>
      <c r="ID51" s="39" t="s">
        <v>163</v>
      </c>
      <c r="IE51" s="39" t="s">
        <v>163</v>
      </c>
      <c r="IF51" s="39" t="s">
        <v>163</v>
      </c>
      <c r="IG51" s="39" t="s">
        <v>163</v>
      </c>
      <c r="IH51" s="39" t="s">
        <v>163</v>
      </c>
      <c r="II51" s="39" t="s">
        <v>163</v>
      </c>
      <c r="IJ51" s="39" t="s">
        <v>163</v>
      </c>
      <c r="IK51" s="39" t="s">
        <v>163</v>
      </c>
      <c r="IL51" s="39" t="s">
        <v>163</v>
      </c>
      <c r="IM51" s="39" t="s">
        <v>163</v>
      </c>
      <c r="IN51" s="39" t="s">
        <v>163</v>
      </c>
      <c r="IO51" s="39"/>
      <c r="IP51" s="39" t="s">
        <v>163</v>
      </c>
      <c r="IQ51" s="39" t="s">
        <v>163</v>
      </c>
      <c r="IR51" s="39" t="s">
        <v>163</v>
      </c>
      <c r="IS51" s="39" t="s">
        <v>163</v>
      </c>
      <c r="IT51" s="39" t="s">
        <v>163</v>
      </c>
      <c r="IU51" s="39" t="s">
        <v>163</v>
      </c>
      <c r="IV51" s="39" t="s">
        <v>163</v>
      </c>
      <c r="IW51" s="39" t="s">
        <v>163</v>
      </c>
      <c r="IX51" s="39" t="s">
        <v>163</v>
      </c>
      <c r="IY51" s="39" t="s">
        <v>163</v>
      </c>
      <c r="IZ51" s="39" t="s">
        <v>163</v>
      </c>
      <c r="JA51" s="39" t="s">
        <v>163</v>
      </c>
      <c r="JB51" s="39" t="s">
        <v>163</v>
      </c>
      <c r="JC51" s="39"/>
      <c r="JH51" t="s">
        <v>500</v>
      </c>
      <c r="JI51" s="324">
        <v>260000</v>
      </c>
      <c r="JJ51" s="324">
        <v>270000</v>
      </c>
    </row>
    <row r="52" spans="1:270" x14ac:dyDescent="0.25">
      <c r="A52" s="17" t="s">
        <v>587</v>
      </c>
      <c r="B52" t="s">
        <v>163</v>
      </c>
      <c r="C52" s="344" t="s">
        <v>545</v>
      </c>
      <c r="D52" s="50" t="s">
        <v>545</v>
      </c>
      <c r="E52" s="50" t="s">
        <v>545</v>
      </c>
      <c r="F52" s="50" t="s">
        <v>588</v>
      </c>
      <c r="G52" s="50" t="s">
        <v>589</v>
      </c>
      <c r="H52" s="50" t="s">
        <v>574</v>
      </c>
      <c r="I52" s="50" t="s">
        <v>559</v>
      </c>
      <c r="J52" s="50" t="s">
        <v>517</v>
      </c>
      <c r="K52" s="50" t="s">
        <v>545</v>
      </c>
      <c r="L52" s="50" t="s">
        <v>547</v>
      </c>
      <c r="M52" s="53" t="s">
        <v>163</v>
      </c>
      <c r="N52" s="50" t="s">
        <v>163</v>
      </c>
      <c r="O52" s="478"/>
      <c r="P52" s="19">
        <v>263000</v>
      </c>
      <c r="Q52" s="20">
        <v>263000</v>
      </c>
      <c r="R52" s="20">
        <v>263000</v>
      </c>
      <c r="S52" s="34" t="s">
        <v>163</v>
      </c>
      <c r="T52" s="34" t="s">
        <v>163</v>
      </c>
      <c r="U52" s="34" t="s">
        <v>163</v>
      </c>
      <c r="V52" s="34" t="s">
        <v>163</v>
      </c>
      <c r="W52" s="34" t="s">
        <v>163</v>
      </c>
      <c r="X52" s="20">
        <v>147000</v>
      </c>
      <c r="Y52" s="34" t="s">
        <v>163</v>
      </c>
      <c r="Z52" s="34" t="s">
        <v>163</v>
      </c>
      <c r="AA52" s="20">
        <v>221000</v>
      </c>
      <c r="AB52" s="20">
        <v>263000</v>
      </c>
      <c r="AC52" s="34" t="s">
        <v>163</v>
      </c>
      <c r="AD52" s="34" t="s">
        <v>163</v>
      </c>
      <c r="AE52" s="20">
        <v>216000</v>
      </c>
      <c r="AF52" s="34" t="s">
        <v>163</v>
      </c>
      <c r="AG52" s="20">
        <v>313400</v>
      </c>
      <c r="AH52" s="34" t="s">
        <v>163</v>
      </c>
      <c r="AI52" s="34" t="s">
        <v>163</v>
      </c>
      <c r="AJ52" s="20">
        <v>313400</v>
      </c>
      <c r="AK52" s="20">
        <v>313400</v>
      </c>
      <c r="AL52" s="20">
        <v>328600</v>
      </c>
      <c r="AM52" s="20">
        <v>328600</v>
      </c>
      <c r="AN52" s="34" t="s">
        <v>163</v>
      </c>
      <c r="AO52" s="20">
        <v>313400</v>
      </c>
      <c r="AP52" s="20">
        <v>328600</v>
      </c>
      <c r="AQ52" s="34" t="s">
        <v>163</v>
      </c>
      <c r="AR52" s="20">
        <v>313400</v>
      </c>
      <c r="AS52" s="20">
        <v>328600</v>
      </c>
      <c r="AT52" s="20">
        <v>313400</v>
      </c>
      <c r="AU52" s="20">
        <v>328600</v>
      </c>
      <c r="AV52" s="34" t="s">
        <v>163</v>
      </c>
      <c r="AW52" s="20">
        <v>313400</v>
      </c>
      <c r="AX52" s="20">
        <v>313400</v>
      </c>
      <c r="AY52" s="20">
        <v>328600</v>
      </c>
      <c r="AZ52" s="20">
        <v>328600</v>
      </c>
      <c r="BA52" s="34" t="s">
        <v>163</v>
      </c>
      <c r="BB52" s="34" t="s">
        <v>163</v>
      </c>
      <c r="BC52" s="34" t="s">
        <v>163</v>
      </c>
      <c r="BD52" s="34" t="s">
        <v>163</v>
      </c>
      <c r="BE52" s="20">
        <v>313400</v>
      </c>
      <c r="BF52" s="20">
        <v>328600</v>
      </c>
      <c r="BG52" s="20">
        <v>313400</v>
      </c>
      <c r="BH52" s="20">
        <v>328600</v>
      </c>
      <c r="BI52" s="20">
        <v>313400</v>
      </c>
      <c r="BJ52" s="20">
        <v>328600</v>
      </c>
      <c r="BK52" s="34" t="s">
        <v>163</v>
      </c>
      <c r="BL52" s="34" t="s">
        <v>163</v>
      </c>
      <c r="BM52" s="20">
        <v>313400</v>
      </c>
      <c r="BN52" s="20">
        <v>328600</v>
      </c>
      <c r="BO52" s="34" t="s">
        <v>163</v>
      </c>
      <c r="BP52" s="34" t="s">
        <v>163</v>
      </c>
      <c r="BQ52" s="34" t="s">
        <v>163</v>
      </c>
      <c r="BR52" s="34" t="s">
        <v>163</v>
      </c>
      <c r="BS52" s="34" t="s">
        <v>163</v>
      </c>
      <c r="BT52" s="34" t="s">
        <v>163</v>
      </c>
      <c r="BU52" s="34" t="s">
        <v>163</v>
      </c>
      <c r="BV52" s="20">
        <v>313400</v>
      </c>
      <c r="BW52" s="20">
        <v>328600</v>
      </c>
      <c r="BX52" s="20">
        <v>313400</v>
      </c>
      <c r="BY52" s="34" t="s">
        <v>163</v>
      </c>
      <c r="BZ52" s="20">
        <v>313400</v>
      </c>
      <c r="CA52" s="20">
        <v>328600</v>
      </c>
      <c r="CB52" s="20">
        <v>313400</v>
      </c>
      <c r="CC52" s="20">
        <v>328600</v>
      </c>
      <c r="CD52" s="20">
        <v>328600</v>
      </c>
      <c r="CE52" s="34" t="s">
        <v>163</v>
      </c>
      <c r="CF52" s="34" t="s">
        <v>163</v>
      </c>
      <c r="CG52" s="20">
        <v>313400</v>
      </c>
      <c r="CH52" s="20">
        <v>328600</v>
      </c>
      <c r="CI52" s="34" t="s">
        <v>163</v>
      </c>
      <c r="CJ52" s="20">
        <v>313400</v>
      </c>
      <c r="CK52" s="20">
        <v>328600</v>
      </c>
      <c r="CL52" s="20">
        <v>313400</v>
      </c>
      <c r="CM52" s="20">
        <v>328600</v>
      </c>
      <c r="CN52" s="34" t="s">
        <v>163</v>
      </c>
      <c r="CO52" s="34" t="s">
        <v>163</v>
      </c>
      <c r="CP52" s="34" t="s">
        <v>163</v>
      </c>
      <c r="CQ52" s="20">
        <v>313400</v>
      </c>
      <c r="CR52" s="20">
        <v>328600</v>
      </c>
      <c r="CS52" s="20">
        <v>313400</v>
      </c>
      <c r="CT52" s="20">
        <v>328600</v>
      </c>
      <c r="CU52" s="34" t="s">
        <v>163</v>
      </c>
      <c r="CV52" s="34" t="s">
        <v>163</v>
      </c>
      <c r="CW52" s="20">
        <v>313400</v>
      </c>
      <c r="CX52" s="20">
        <v>328600</v>
      </c>
      <c r="CY52" s="20">
        <v>313400</v>
      </c>
      <c r="CZ52" s="20">
        <v>328600</v>
      </c>
      <c r="DA52" s="20">
        <v>313400</v>
      </c>
      <c r="DB52" s="20">
        <v>328600</v>
      </c>
      <c r="DC52" s="34" t="s">
        <v>163</v>
      </c>
      <c r="DD52" s="34" t="s">
        <v>163</v>
      </c>
      <c r="DE52" s="20">
        <v>313400</v>
      </c>
      <c r="DF52" s="20">
        <v>328600</v>
      </c>
      <c r="DG52" s="20">
        <v>313400</v>
      </c>
      <c r="DH52" s="20">
        <v>328600</v>
      </c>
      <c r="DI52" s="34" t="s">
        <v>163</v>
      </c>
      <c r="DJ52" s="34" t="s">
        <v>163</v>
      </c>
      <c r="DK52" s="34" t="s">
        <v>163</v>
      </c>
      <c r="DL52" s="34" t="s">
        <v>163</v>
      </c>
      <c r="DM52" s="34" t="s">
        <v>163</v>
      </c>
      <c r="DN52" s="20">
        <v>313400</v>
      </c>
      <c r="DO52" s="20">
        <v>328600</v>
      </c>
      <c r="DP52" s="34" t="s">
        <v>163</v>
      </c>
      <c r="DQ52" s="20">
        <v>317000</v>
      </c>
      <c r="DR52" s="20">
        <v>332000</v>
      </c>
      <c r="DS52" s="20">
        <v>317000</v>
      </c>
      <c r="DT52" s="20">
        <v>332000</v>
      </c>
      <c r="DU52" s="20">
        <v>317000</v>
      </c>
      <c r="DV52" s="20">
        <v>332000</v>
      </c>
      <c r="DW52" s="20">
        <v>317000</v>
      </c>
      <c r="DX52" s="20">
        <v>332000</v>
      </c>
      <c r="DY52" s="20">
        <v>317000</v>
      </c>
      <c r="DZ52" s="20">
        <v>317000</v>
      </c>
      <c r="EA52" s="20">
        <v>332000</v>
      </c>
      <c r="EB52" s="34" t="s">
        <v>163</v>
      </c>
      <c r="EC52" s="34" t="s">
        <v>163</v>
      </c>
      <c r="ED52" s="34" t="s">
        <v>163</v>
      </c>
      <c r="EE52" s="20">
        <v>317000</v>
      </c>
      <c r="EF52" s="20">
        <v>332000</v>
      </c>
      <c r="EG52" s="34" t="s">
        <v>163</v>
      </c>
      <c r="EH52" s="34" t="s">
        <v>163</v>
      </c>
      <c r="EI52" s="34" t="s">
        <v>163</v>
      </c>
      <c r="EJ52" s="20">
        <v>317000</v>
      </c>
      <c r="EK52" s="20">
        <v>332000</v>
      </c>
      <c r="EL52" s="20">
        <v>317000</v>
      </c>
      <c r="EM52" s="20">
        <v>332000</v>
      </c>
      <c r="EN52" s="20">
        <v>317000</v>
      </c>
      <c r="EO52" s="20">
        <v>332000</v>
      </c>
      <c r="EP52" s="34" t="s">
        <v>163</v>
      </c>
      <c r="EQ52" s="34" t="s">
        <v>163</v>
      </c>
      <c r="ER52" s="34" t="s">
        <v>163</v>
      </c>
      <c r="ES52" s="34" t="s">
        <v>163</v>
      </c>
      <c r="ET52" s="20">
        <v>317000</v>
      </c>
      <c r="EU52" s="34" t="s">
        <v>163</v>
      </c>
      <c r="EV52" s="20">
        <v>337000</v>
      </c>
      <c r="EW52" s="20">
        <v>322000</v>
      </c>
      <c r="EX52" s="20">
        <v>322000</v>
      </c>
      <c r="EY52" s="20">
        <v>337000</v>
      </c>
      <c r="EZ52" s="20">
        <v>322000</v>
      </c>
      <c r="FA52" s="20">
        <v>337000</v>
      </c>
      <c r="FB52" s="20">
        <v>322000</v>
      </c>
      <c r="FC52" s="20">
        <v>337000</v>
      </c>
      <c r="FD52" s="34" t="s">
        <v>163</v>
      </c>
      <c r="FE52" s="34" t="s">
        <v>163</v>
      </c>
      <c r="FF52" s="34" t="s">
        <v>163</v>
      </c>
      <c r="FG52" s="20">
        <v>322000</v>
      </c>
      <c r="FH52" s="20">
        <v>337000</v>
      </c>
      <c r="FI52" s="20">
        <v>322000</v>
      </c>
      <c r="FJ52" s="20">
        <v>337000</v>
      </c>
      <c r="FK52" s="34" t="s">
        <v>163</v>
      </c>
      <c r="FL52" s="34" t="s">
        <v>163</v>
      </c>
      <c r="FM52" s="34" t="s">
        <v>163</v>
      </c>
      <c r="FN52" s="20">
        <v>322000</v>
      </c>
      <c r="FO52" s="20">
        <v>337000</v>
      </c>
      <c r="FP52" s="20">
        <v>328000</v>
      </c>
      <c r="FQ52" s="20">
        <v>328000</v>
      </c>
      <c r="FR52" s="20">
        <v>343000</v>
      </c>
      <c r="FS52" s="20">
        <v>343000</v>
      </c>
      <c r="FT52" s="20">
        <v>328000</v>
      </c>
      <c r="FU52" s="20">
        <v>343000</v>
      </c>
      <c r="FV52" s="20">
        <v>328000</v>
      </c>
      <c r="FW52" s="20">
        <v>343000</v>
      </c>
      <c r="FX52" s="34" t="s">
        <v>163</v>
      </c>
      <c r="FY52" s="34" t="s">
        <v>163</v>
      </c>
      <c r="FZ52" s="20">
        <v>322000</v>
      </c>
      <c r="GA52" s="20">
        <v>337000</v>
      </c>
      <c r="GB52" s="20">
        <v>328000</v>
      </c>
      <c r="GC52" s="34" t="s">
        <v>163</v>
      </c>
      <c r="GD52" s="34" t="s">
        <v>163</v>
      </c>
      <c r="GE52" s="20">
        <v>328000</v>
      </c>
      <c r="GF52" s="20">
        <v>343000</v>
      </c>
      <c r="GG52" s="20">
        <v>328000</v>
      </c>
      <c r="GH52" s="20">
        <v>343000</v>
      </c>
      <c r="GI52" s="34" t="s">
        <v>163</v>
      </c>
      <c r="GJ52" s="34" t="s">
        <v>163</v>
      </c>
      <c r="GK52" s="34" t="s">
        <v>163</v>
      </c>
      <c r="GL52" s="20">
        <v>328000</v>
      </c>
      <c r="GM52" s="20">
        <v>343000</v>
      </c>
      <c r="GN52" s="20">
        <v>328000</v>
      </c>
      <c r="GO52" s="20">
        <v>343000</v>
      </c>
      <c r="GP52" s="36" t="s">
        <v>163</v>
      </c>
      <c r="GQ52" s="36" t="s">
        <v>163</v>
      </c>
      <c r="GR52" s="36" t="s">
        <v>163</v>
      </c>
      <c r="GS52" s="36" t="s">
        <v>163</v>
      </c>
      <c r="GT52" s="36" t="s">
        <v>163</v>
      </c>
      <c r="GU52" s="36" t="s">
        <v>163</v>
      </c>
      <c r="GV52" s="36" t="s">
        <v>163</v>
      </c>
      <c r="GW52" s="36" t="s">
        <v>163</v>
      </c>
      <c r="GX52" s="36" t="s">
        <v>163</v>
      </c>
      <c r="GY52" s="36" t="s">
        <v>163</v>
      </c>
      <c r="GZ52" s="20">
        <v>328000</v>
      </c>
      <c r="HA52" s="20">
        <v>343000</v>
      </c>
      <c r="HB52" s="39" t="s">
        <v>163</v>
      </c>
      <c r="HC52" s="39" t="s">
        <v>163</v>
      </c>
      <c r="HD52" s="39" t="s">
        <v>163</v>
      </c>
      <c r="HE52" s="39" t="s">
        <v>163</v>
      </c>
      <c r="HF52" s="39" t="s">
        <v>163</v>
      </c>
      <c r="HG52" s="39" t="s">
        <v>163</v>
      </c>
      <c r="HH52" s="39" t="s">
        <v>163</v>
      </c>
      <c r="HI52" s="39" t="s">
        <v>163</v>
      </c>
      <c r="HJ52" s="39" t="s">
        <v>163</v>
      </c>
      <c r="HK52" s="39" t="s">
        <v>163</v>
      </c>
      <c r="HL52" s="39" t="s">
        <v>163</v>
      </c>
      <c r="HM52" s="39" t="s">
        <v>163</v>
      </c>
      <c r="HN52" s="39"/>
      <c r="HO52" s="39"/>
      <c r="HP52" s="39" t="s">
        <v>163</v>
      </c>
      <c r="HQ52" s="39" t="s">
        <v>163</v>
      </c>
      <c r="HR52" s="39" t="s">
        <v>163</v>
      </c>
      <c r="HS52" s="39" t="s">
        <v>163</v>
      </c>
      <c r="HT52" s="39" t="s">
        <v>163</v>
      </c>
      <c r="HU52" s="39" t="s">
        <v>163</v>
      </c>
      <c r="HV52" s="36" t="s">
        <v>163</v>
      </c>
      <c r="HW52" s="36" t="s">
        <v>163</v>
      </c>
      <c r="HX52" s="36" t="s">
        <v>163</v>
      </c>
      <c r="HY52" s="36" t="s">
        <v>163</v>
      </c>
      <c r="HZ52" s="39" t="s">
        <v>163</v>
      </c>
      <c r="IA52" s="39" t="s">
        <v>163</v>
      </c>
      <c r="IB52" s="39" t="s">
        <v>163</v>
      </c>
      <c r="IC52" s="39" t="s">
        <v>163</v>
      </c>
      <c r="ID52" s="39" t="s">
        <v>163</v>
      </c>
      <c r="IE52" s="39" t="s">
        <v>163</v>
      </c>
      <c r="IF52" s="39" t="s">
        <v>163</v>
      </c>
      <c r="IG52" s="39" t="s">
        <v>163</v>
      </c>
      <c r="IH52" s="39" t="s">
        <v>163</v>
      </c>
      <c r="II52" s="39" t="s">
        <v>163</v>
      </c>
      <c r="IJ52" s="39" t="s">
        <v>163</v>
      </c>
      <c r="IK52" s="39" t="s">
        <v>163</v>
      </c>
      <c r="IL52" s="39" t="s">
        <v>163</v>
      </c>
      <c r="IM52" s="39" t="s">
        <v>163</v>
      </c>
      <c r="IN52" s="39" t="s">
        <v>163</v>
      </c>
      <c r="IO52" s="39"/>
      <c r="IP52" s="39" t="s">
        <v>163</v>
      </c>
      <c r="IQ52" s="39" t="s">
        <v>163</v>
      </c>
      <c r="IR52" s="39" t="s">
        <v>163</v>
      </c>
      <c r="IS52" s="39" t="s">
        <v>163</v>
      </c>
      <c r="IT52" s="39" t="s">
        <v>163</v>
      </c>
      <c r="IU52" s="39" t="s">
        <v>163</v>
      </c>
      <c r="IV52" s="39" t="s">
        <v>163</v>
      </c>
      <c r="IW52" s="39" t="s">
        <v>163</v>
      </c>
      <c r="IX52" s="39" t="s">
        <v>163</v>
      </c>
      <c r="IY52" s="39" t="s">
        <v>163</v>
      </c>
      <c r="IZ52" s="39" t="s">
        <v>163</v>
      </c>
      <c r="JA52" s="39" t="s">
        <v>163</v>
      </c>
      <c r="JB52" s="39" t="s">
        <v>163</v>
      </c>
      <c r="JC52" s="39"/>
    </row>
    <row r="53" spans="1:270" x14ac:dyDescent="0.25">
      <c r="A53" s="17" t="s">
        <v>590</v>
      </c>
      <c r="B53" t="s">
        <v>163</v>
      </c>
      <c r="C53" s="344" t="s">
        <v>588</v>
      </c>
      <c r="D53" s="50" t="s">
        <v>588</v>
      </c>
      <c r="E53" s="50" t="s">
        <v>588</v>
      </c>
      <c r="F53" s="50" t="s">
        <v>591</v>
      </c>
      <c r="G53" s="50" t="s">
        <v>574</v>
      </c>
      <c r="H53" s="50" t="s">
        <v>567</v>
      </c>
      <c r="I53" s="50" t="s">
        <v>574</v>
      </c>
      <c r="J53" s="50" t="s">
        <v>592</v>
      </c>
      <c r="K53" s="50" t="s">
        <v>580</v>
      </c>
      <c r="L53" s="50" t="s">
        <v>559</v>
      </c>
      <c r="M53" s="53" t="s">
        <v>163</v>
      </c>
      <c r="N53" s="50" t="s">
        <v>163</v>
      </c>
      <c r="O53" s="478"/>
      <c r="P53" s="19">
        <v>137000</v>
      </c>
      <c r="Q53" s="20">
        <v>137000</v>
      </c>
      <c r="R53" s="20">
        <v>137000</v>
      </c>
      <c r="S53" s="34" t="s">
        <v>163</v>
      </c>
      <c r="T53" s="34" t="s">
        <v>163</v>
      </c>
      <c r="U53" s="34" t="s">
        <v>163</v>
      </c>
      <c r="V53" s="34" t="s">
        <v>163</v>
      </c>
      <c r="W53" s="34" t="s">
        <v>163</v>
      </c>
      <c r="X53" s="20">
        <v>203000</v>
      </c>
      <c r="Y53" s="34" t="s">
        <v>163</v>
      </c>
      <c r="Z53" s="34" t="s">
        <v>163</v>
      </c>
      <c r="AA53" s="20">
        <v>142000</v>
      </c>
      <c r="AB53" s="20">
        <v>137000</v>
      </c>
      <c r="AC53" s="34" t="s">
        <v>163</v>
      </c>
      <c r="AD53" s="34" t="s">
        <v>163</v>
      </c>
      <c r="AE53" s="20">
        <v>137000</v>
      </c>
      <c r="AF53" s="34" t="s">
        <v>163</v>
      </c>
      <c r="AG53" s="20">
        <v>167800</v>
      </c>
      <c r="AH53" s="34" t="s">
        <v>163</v>
      </c>
      <c r="AI53" s="34" t="s">
        <v>163</v>
      </c>
      <c r="AJ53" s="20">
        <v>167800</v>
      </c>
      <c r="AK53" s="20">
        <v>167800</v>
      </c>
      <c r="AL53" s="20">
        <v>176000</v>
      </c>
      <c r="AM53" s="20">
        <v>176000</v>
      </c>
      <c r="AN53" s="34" t="s">
        <v>163</v>
      </c>
      <c r="AO53" s="20">
        <v>167800</v>
      </c>
      <c r="AP53" s="20">
        <v>176000</v>
      </c>
      <c r="AQ53" s="34" t="s">
        <v>163</v>
      </c>
      <c r="AR53" s="20">
        <v>167800</v>
      </c>
      <c r="AS53" s="20">
        <v>176000</v>
      </c>
      <c r="AT53" s="20">
        <v>167800</v>
      </c>
      <c r="AU53" s="20">
        <v>176000</v>
      </c>
      <c r="AV53" s="34" t="s">
        <v>163</v>
      </c>
      <c r="AW53" s="20">
        <v>167800</v>
      </c>
      <c r="AX53" s="20">
        <v>167800</v>
      </c>
      <c r="AY53" s="20">
        <v>176000</v>
      </c>
      <c r="AZ53" s="20">
        <v>176000</v>
      </c>
      <c r="BA53" s="34" t="s">
        <v>163</v>
      </c>
      <c r="BB53" s="34" t="s">
        <v>163</v>
      </c>
      <c r="BC53" s="34" t="s">
        <v>163</v>
      </c>
      <c r="BD53" s="34" t="s">
        <v>163</v>
      </c>
      <c r="BE53" s="20">
        <v>167800</v>
      </c>
      <c r="BF53" s="20">
        <v>176000</v>
      </c>
      <c r="BG53" s="20">
        <v>167800</v>
      </c>
      <c r="BH53" s="20">
        <v>176000</v>
      </c>
      <c r="BI53" s="20">
        <v>167800</v>
      </c>
      <c r="BJ53" s="20">
        <v>176000</v>
      </c>
      <c r="BK53" s="34" t="s">
        <v>163</v>
      </c>
      <c r="BL53" s="34" t="s">
        <v>163</v>
      </c>
      <c r="BM53" s="20">
        <v>167800</v>
      </c>
      <c r="BN53" s="20">
        <v>176000</v>
      </c>
      <c r="BO53" s="34" t="s">
        <v>163</v>
      </c>
      <c r="BP53" s="34" t="s">
        <v>163</v>
      </c>
      <c r="BQ53" s="34" t="s">
        <v>163</v>
      </c>
      <c r="BR53" s="34" t="s">
        <v>163</v>
      </c>
      <c r="BS53" s="34" t="s">
        <v>163</v>
      </c>
      <c r="BT53" s="34" t="s">
        <v>163</v>
      </c>
      <c r="BU53" s="34" t="s">
        <v>163</v>
      </c>
      <c r="BV53" s="20">
        <v>167800</v>
      </c>
      <c r="BW53" s="20">
        <v>176000</v>
      </c>
      <c r="BX53" s="20">
        <v>167800</v>
      </c>
      <c r="BY53" s="34" t="s">
        <v>163</v>
      </c>
      <c r="BZ53" s="20">
        <v>167800</v>
      </c>
      <c r="CA53" s="20">
        <v>176000</v>
      </c>
      <c r="CB53" s="20">
        <v>167800</v>
      </c>
      <c r="CC53" s="20">
        <v>176000</v>
      </c>
      <c r="CD53" s="20">
        <v>176000</v>
      </c>
      <c r="CE53" s="34" t="s">
        <v>163</v>
      </c>
      <c r="CF53" s="34" t="s">
        <v>163</v>
      </c>
      <c r="CG53" s="20">
        <v>167800</v>
      </c>
      <c r="CH53" s="20">
        <v>176000</v>
      </c>
      <c r="CI53" s="34" t="s">
        <v>163</v>
      </c>
      <c r="CJ53" s="20">
        <v>167800</v>
      </c>
      <c r="CK53" s="20">
        <v>176000</v>
      </c>
      <c r="CL53" s="34" t="s">
        <v>163</v>
      </c>
      <c r="CM53" s="34" t="s">
        <v>163</v>
      </c>
      <c r="CN53" s="34" t="s">
        <v>163</v>
      </c>
      <c r="CO53" s="34" t="s">
        <v>163</v>
      </c>
      <c r="CP53" s="34" t="s">
        <v>163</v>
      </c>
      <c r="CQ53" s="20">
        <v>167800</v>
      </c>
      <c r="CR53" s="20">
        <v>176000</v>
      </c>
      <c r="CS53" s="20">
        <v>167800</v>
      </c>
      <c r="CT53" s="20">
        <v>176000</v>
      </c>
      <c r="CU53" s="34" t="s">
        <v>163</v>
      </c>
      <c r="CV53" s="34" t="s">
        <v>163</v>
      </c>
      <c r="CW53" s="20">
        <v>167800</v>
      </c>
      <c r="CX53" s="20">
        <v>176000</v>
      </c>
      <c r="CY53" s="20">
        <v>167800</v>
      </c>
      <c r="CZ53" s="20">
        <v>176000</v>
      </c>
      <c r="DA53" s="20">
        <v>167800</v>
      </c>
      <c r="DB53" s="20">
        <v>176000</v>
      </c>
      <c r="DC53" s="34" t="s">
        <v>163</v>
      </c>
      <c r="DD53" s="34" t="s">
        <v>163</v>
      </c>
      <c r="DE53" s="20">
        <v>167800</v>
      </c>
      <c r="DF53" s="20">
        <v>176000</v>
      </c>
      <c r="DG53" s="20">
        <v>167800</v>
      </c>
      <c r="DH53" s="20">
        <v>176000</v>
      </c>
      <c r="DI53" s="34" t="s">
        <v>163</v>
      </c>
      <c r="DJ53" s="34" t="s">
        <v>163</v>
      </c>
      <c r="DK53" s="34" t="s">
        <v>163</v>
      </c>
      <c r="DL53" s="34" t="s">
        <v>163</v>
      </c>
      <c r="DM53" s="34" t="s">
        <v>163</v>
      </c>
      <c r="DN53" s="20">
        <v>167800</v>
      </c>
      <c r="DO53" s="20">
        <v>176000</v>
      </c>
      <c r="DP53" s="34" t="s">
        <v>163</v>
      </c>
      <c r="DQ53" s="20">
        <v>173000</v>
      </c>
      <c r="DR53" s="20">
        <v>181000</v>
      </c>
      <c r="DS53" s="20">
        <v>173000</v>
      </c>
      <c r="DT53" s="20">
        <v>181000</v>
      </c>
      <c r="DU53" s="20">
        <v>173000</v>
      </c>
      <c r="DV53" s="20">
        <v>181000</v>
      </c>
      <c r="DW53" s="20">
        <v>173000</v>
      </c>
      <c r="DX53" s="20">
        <v>181000</v>
      </c>
      <c r="DY53" s="20">
        <v>173000</v>
      </c>
      <c r="DZ53" s="20">
        <v>173000</v>
      </c>
      <c r="EA53" s="20">
        <v>181000</v>
      </c>
      <c r="EB53" s="34" t="s">
        <v>163</v>
      </c>
      <c r="EC53" s="34" t="s">
        <v>163</v>
      </c>
      <c r="ED53" s="34" t="s">
        <v>163</v>
      </c>
      <c r="EE53" s="34" t="s">
        <v>163</v>
      </c>
      <c r="EF53" s="34" t="s">
        <v>163</v>
      </c>
      <c r="EG53" s="34" t="s">
        <v>163</v>
      </c>
      <c r="EH53" s="34" t="s">
        <v>163</v>
      </c>
      <c r="EI53" s="34" t="s">
        <v>163</v>
      </c>
      <c r="EJ53" s="20">
        <v>173000</v>
      </c>
      <c r="EK53" s="20">
        <v>181000</v>
      </c>
      <c r="EL53" s="20">
        <v>173000</v>
      </c>
      <c r="EM53" s="20">
        <v>181000</v>
      </c>
      <c r="EN53" s="20">
        <v>173000</v>
      </c>
      <c r="EO53" s="20">
        <v>181000</v>
      </c>
      <c r="EP53" s="34" t="s">
        <v>163</v>
      </c>
      <c r="EQ53" s="34" t="s">
        <v>163</v>
      </c>
      <c r="ER53" s="34" t="s">
        <v>163</v>
      </c>
      <c r="ES53" s="34" t="s">
        <v>163</v>
      </c>
      <c r="ET53" s="20">
        <v>173000</v>
      </c>
      <c r="EU53" s="34" t="s">
        <v>163</v>
      </c>
      <c r="EV53" s="20">
        <v>186400</v>
      </c>
      <c r="EW53" s="20">
        <v>178200</v>
      </c>
      <c r="EX53" s="20">
        <v>178200</v>
      </c>
      <c r="EY53" s="20">
        <v>186400</v>
      </c>
      <c r="EZ53" s="20">
        <v>178200</v>
      </c>
      <c r="FA53" s="20">
        <v>186400</v>
      </c>
      <c r="FB53" s="20">
        <v>178200</v>
      </c>
      <c r="FC53" s="20">
        <v>186400</v>
      </c>
      <c r="FD53" s="34" t="s">
        <v>163</v>
      </c>
      <c r="FE53" s="34" t="s">
        <v>163</v>
      </c>
      <c r="FF53" s="34" t="s">
        <v>163</v>
      </c>
      <c r="FG53" s="20">
        <v>178200</v>
      </c>
      <c r="FH53" s="20">
        <v>186400</v>
      </c>
      <c r="FI53" s="20">
        <v>178200</v>
      </c>
      <c r="FJ53" s="20">
        <v>186400</v>
      </c>
      <c r="FK53" s="34" t="s">
        <v>163</v>
      </c>
      <c r="FL53" s="34" t="s">
        <v>163</v>
      </c>
      <c r="FM53" s="34" t="s">
        <v>163</v>
      </c>
      <c r="FN53" s="20">
        <v>178200</v>
      </c>
      <c r="FO53" s="20">
        <v>186400</v>
      </c>
      <c r="FP53" s="20">
        <v>124500</v>
      </c>
      <c r="FQ53" s="20">
        <v>124500</v>
      </c>
      <c r="FR53" s="20">
        <v>130200</v>
      </c>
      <c r="FS53" s="20">
        <v>130200</v>
      </c>
      <c r="FT53" s="20">
        <v>124500</v>
      </c>
      <c r="FU53" s="20">
        <v>130200</v>
      </c>
      <c r="FV53" s="20">
        <v>124500</v>
      </c>
      <c r="FW53" s="20">
        <v>130200</v>
      </c>
      <c r="FX53" s="34" t="s">
        <v>163</v>
      </c>
      <c r="FY53" s="34" t="s">
        <v>163</v>
      </c>
      <c r="FZ53" s="34" t="s">
        <v>163</v>
      </c>
      <c r="GA53" s="34" t="s">
        <v>163</v>
      </c>
      <c r="GB53" s="34" t="s">
        <v>163</v>
      </c>
      <c r="GC53" s="34" t="s">
        <v>163</v>
      </c>
      <c r="GD53" s="34" t="s">
        <v>163</v>
      </c>
      <c r="GE53" s="20">
        <v>124500</v>
      </c>
      <c r="GF53" s="20">
        <v>130200</v>
      </c>
      <c r="GG53" s="20">
        <v>124500</v>
      </c>
      <c r="GH53" s="20">
        <v>130200</v>
      </c>
      <c r="GI53" s="34" t="s">
        <v>163</v>
      </c>
      <c r="GJ53" s="34" t="s">
        <v>163</v>
      </c>
      <c r="GK53" s="34" t="s">
        <v>163</v>
      </c>
      <c r="GL53" s="20">
        <v>124500</v>
      </c>
      <c r="GM53" s="20">
        <v>130200</v>
      </c>
      <c r="GN53" s="20">
        <v>124500</v>
      </c>
      <c r="GO53" s="20">
        <v>130200</v>
      </c>
      <c r="GP53" s="36" t="s">
        <v>163</v>
      </c>
      <c r="GQ53" s="36" t="s">
        <v>163</v>
      </c>
      <c r="GR53" s="36" t="s">
        <v>163</v>
      </c>
      <c r="GS53" s="36" t="s">
        <v>163</v>
      </c>
      <c r="GT53" s="36" t="s">
        <v>163</v>
      </c>
      <c r="GU53" s="36" t="s">
        <v>163</v>
      </c>
      <c r="GV53" s="36" t="s">
        <v>163</v>
      </c>
      <c r="GW53" s="36" t="s">
        <v>163</v>
      </c>
      <c r="GX53" s="36" t="s">
        <v>163</v>
      </c>
      <c r="GY53" s="36" t="s">
        <v>163</v>
      </c>
      <c r="GZ53" s="36" t="s">
        <v>163</v>
      </c>
      <c r="HA53" s="36" t="s">
        <v>163</v>
      </c>
      <c r="HB53" s="39" t="s">
        <v>163</v>
      </c>
      <c r="HC53" s="39" t="s">
        <v>163</v>
      </c>
      <c r="HD53" s="39" t="s">
        <v>163</v>
      </c>
      <c r="HE53" s="39" t="s">
        <v>163</v>
      </c>
      <c r="HF53" s="39" t="s">
        <v>163</v>
      </c>
      <c r="HG53" s="39" t="s">
        <v>163</v>
      </c>
      <c r="HH53" s="39" t="s">
        <v>163</v>
      </c>
      <c r="HI53" s="39" t="s">
        <v>163</v>
      </c>
      <c r="HJ53" s="39" t="s">
        <v>163</v>
      </c>
      <c r="HK53" s="39" t="s">
        <v>163</v>
      </c>
      <c r="HL53" s="39" t="s">
        <v>163</v>
      </c>
      <c r="HM53" s="39" t="s">
        <v>163</v>
      </c>
      <c r="HN53" s="39"/>
      <c r="HO53" s="39"/>
      <c r="HP53" s="39" t="s">
        <v>163</v>
      </c>
      <c r="HQ53" s="39" t="s">
        <v>163</v>
      </c>
      <c r="HR53" s="39" t="s">
        <v>163</v>
      </c>
      <c r="HS53" s="39" t="s">
        <v>163</v>
      </c>
      <c r="HT53" s="39" t="s">
        <v>163</v>
      </c>
      <c r="HU53" s="39" t="s">
        <v>163</v>
      </c>
      <c r="HV53" s="36" t="s">
        <v>163</v>
      </c>
      <c r="HW53" s="36" t="s">
        <v>163</v>
      </c>
      <c r="HX53" s="36" t="s">
        <v>163</v>
      </c>
      <c r="HY53" s="36" t="s">
        <v>163</v>
      </c>
      <c r="HZ53" s="39" t="s">
        <v>163</v>
      </c>
      <c r="IA53" s="39" t="s">
        <v>163</v>
      </c>
      <c r="IB53" s="39" t="s">
        <v>163</v>
      </c>
      <c r="IC53" s="39" t="s">
        <v>163</v>
      </c>
      <c r="ID53" s="39" t="s">
        <v>163</v>
      </c>
      <c r="IE53" s="39" t="s">
        <v>163</v>
      </c>
      <c r="IF53" s="39" t="s">
        <v>163</v>
      </c>
      <c r="IG53" s="39" t="s">
        <v>163</v>
      </c>
      <c r="IH53" s="39" t="s">
        <v>163</v>
      </c>
      <c r="II53" s="39" t="s">
        <v>163</v>
      </c>
      <c r="IJ53" s="39" t="s">
        <v>163</v>
      </c>
      <c r="IK53" s="39" t="s">
        <v>163</v>
      </c>
      <c r="IL53" s="39" t="s">
        <v>163</v>
      </c>
      <c r="IM53" s="39" t="s">
        <v>163</v>
      </c>
      <c r="IN53" s="39" t="s">
        <v>163</v>
      </c>
      <c r="IO53" s="39"/>
      <c r="IP53" s="39" t="s">
        <v>163</v>
      </c>
      <c r="IQ53" s="39" t="s">
        <v>163</v>
      </c>
      <c r="IR53" s="39" t="s">
        <v>163</v>
      </c>
      <c r="IS53" s="39" t="s">
        <v>163</v>
      </c>
      <c r="IT53" s="39" t="s">
        <v>163</v>
      </c>
      <c r="IU53" s="39" t="s">
        <v>163</v>
      </c>
      <c r="IV53" s="39" t="s">
        <v>163</v>
      </c>
      <c r="IW53" s="39" t="s">
        <v>163</v>
      </c>
      <c r="IX53" s="39" t="s">
        <v>163</v>
      </c>
      <c r="IY53" s="39" t="s">
        <v>163</v>
      </c>
      <c r="IZ53" s="39" t="s">
        <v>163</v>
      </c>
      <c r="JA53" s="39" t="s">
        <v>163</v>
      </c>
      <c r="JB53" s="39" t="s">
        <v>163</v>
      </c>
      <c r="JC53" s="39"/>
      <c r="JH53" s="326" t="s">
        <v>593</v>
      </c>
    </row>
    <row r="54" spans="1:270" x14ac:dyDescent="0.25">
      <c r="A54" s="17" t="s">
        <v>594</v>
      </c>
      <c r="B54" t="s">
        <v>163</v>
      </c>
      <c r="C54" s="344" t="s">
        <v>591</v>
      </c>
      <c r="D54" s="50" t="s">
        <v>591</v>
      </c>
      <c r="E54" s="50" t="s">
        <v>591</v>
      </c>
      <c r="F54" s="50" t="s">
        <v>566</v>
      </c>
      <c r="G54" s="50" t="s">
        <v>595</v>
      </c>
      <c r="H54" s="50" t="s">
        <v>545</v>
      </c>
      <c r="I54" s="50" t="s">
        <v>567</v>
      </c>
      <c r="J54" s="50" t="s">
        <v>567</v>
      </c>
      <c r="K54" s="50" t="s">
        <v>525</v>
      </c>
      <c r="L54" s="50" t="s">
        <v>567</v>
      </c>
      <c r="M54" s="53" t="s">
        <v>163</v>
      </c>
      <c r="N54" s="50" t="s">
        <v>163</v>
      </c>
      <c r="O54" s="479"/>
      <c r="P54" s="21">
        <v>193000</v>
      </c>
      <c r="Q54" s="8">
        <v>193000</v>
      </c>
      <c r="R54" s="8">
        <v>193000</v>
      </c>
      <c r="S54" s="35" t="s">
        <v>163</v>
      </c>
      <c r="T54" s="35" t="s">
        <v>163</v>
      </c>
      <c r="U54" s="35" t="s">
        <v>163</v>
      </c>
      <c r="V54" s="35" t="s">
        <v>163</v>
      </c>
      <c r="W54" s="35" t="s">
        <v>163</v>
      </c>
      <c r="X54" s="35" t="s">
        <v>163</v>
      </c>
      <c r="Y54" s="35" t="s">
        <v>163</v>
      </c>
      <c r="Z54" s="35" t="s">
        <v>163</v>
      </c>
      <c r="AA54" s="8">
        <v>198000</v>
      </c>
      <c r="AB54" s="8">
        <v>193000</v>
      </c>
      <c r="AC54" s="35" t="s">
        <v>163</v>
      </c>
      <c r="AD54" s="35" t="s">
        <v>163</v>
      </c>
      <c r="AE54" s="8">
        <v>193000</v>
      </c>
      <c r="AF54" s="35" t="s">
        <v>163</v>
      </c>
      <c r="AG54" s="8">
        <v>236400</v>
      </c>
      <c r="AH54" s="35" t="s">
        <v>163</v>
      </c>
      <c r="AI54" s="35" t="s">
        <v>163</v>
      </c>
      <c r="AJ54" s="8">
        <v>236400</v>
      </c>
      <c r="AK54" s="8">
        <v>236400</v>
      </c>
      <c r="AL54" s="8">
        <v>247900</v>
      </c>
      <c r="AM54" s="8">
        <v>247900</v>
      </c>
      <c r="AN54" s="35" t="s">
        <v>163</v>
      </c>
      <c r="AO54" s="8">
        <v>236400</v>
      </c>
      <c r="AP54" s="8">
        <v>247900</v>
      </c>
      <c r="AQ54" s="35" t="s">
        <v>163</v>
      </c>
      <c r="AR54" s="8">
        <v>236400</v>
      </c>
      <c r="AS54" s="8">
        <v>247900</v>
      </c>
      <c r="AT54" s="8">
        <v>236400</v>
      </c>
      <c r="AU54" s="8">
        <v>247900</v>
      </c>
      <c r="AV54" s="35" t="s">
        <v>163</v>
      </c>
      <c r="AW54" s="8">
        <v>236400</v>
      </c>
      <c r="AX54" s="8">
        <v>236400</v>
      </c>
      <c r="AY54" s="8">
        <v>247900</v>
      </c>
      <c r="AZ54" s="8">
        <v>247900</v>
      </c>
      <c r="BA54" s="35" t="s">
        <v>163</v>
      </c>
      <c r="BB54" s="35" t="s">
        <v>163</v>
      </c>
      <c r="BC54" s="35" t="s">
        <v>163</v>
      </c>
      <c r="BD54" s="35" t="s">
        <v>163</v>
      </c>
      <c r="BE54" s="8">
        <v>236400</v>
      </c>
      <c r="BF54" s="8">
        <v>247900</v>
      </c>
      <c r="BG54" s="8">
        <v>236400</v>
      </c>
      <c r="BH54" s="8">
        <v>247900</v>
      </c>
      <c r="BI54" s="8">
        <v>236400</v>
      </c>
      <c r="BJ54" s="8">
        <v>247900</v>
      </c>
      <c r="BK54" s="35" t="s">
        <v>163</v>
      </c>
      <c r="BL54" s="35" t="s">
        <v>163</v>
      </c>
      <c r="BM54" s="8">
        <v>236400</v>
      </c>
      <c r="BN54" s="8">
        <v>247900</v>
      </c>
      <c r="BO54" s="35" t="s">
        <v>163</v>
      </c>
      <c r="BP54" s="35" t="s">
        <v>163</v>
      </c>
      <c r="BQ54" s="35" t="s">
        <v>163</v>
      </c>
      <c r="BR54" s="35" t="s">
        <v>163</v>
      </c>
      <c r="BS54" s="35" t="s">
        <v>163</v>
      </c>
      <c r="BT54" s="35" t="s">
        <v>163</v>
      </c>
      <c r="BU54" s="35" t="s">
        <v>163</v>
      </c>
      <c r="BV54" s="8">
        <v>236400</v>
      </c>
      <c r="BW54" s="8">
        <v>247900</v>
      </c>
      <c r="BX54" s="8">
        <v>236400</v>
      </c>
      <c r="BY54" s="35" t="s">
        <v>163</v>
      </c>
      <c r="BZ54" s="8">
        <v>236400</v>
      </c>
      <c r="CA54" s="8">
        <v>247900</v>
      </c>
      <c r="CB54" s="8">
        <v>236400</v>
      </c>
      <c r="CC54" s="8">
        <v>247900</v>
      </c>
      <c r="CD54" s="8">
        <v>247900</v>
      </c>
      <c r="CE54" s="35" t="s">
        <v>163</v>
      </c>
      <c r="CF54" s="35" t="s">
        <v>163</v>
      </c>
      <c r="CG54" s="8">
        <v>236400</v>
      </c>
      <c r="CH54" s="8">
        <v>247900</v>
      </c>
      <c r="CI54" s="35" t="s">
        <v>163</v>
      </c>
      <c r="CJ54" s="8">
        <v>236400</v>
      </c>
      <c r="CK54" s="8">
        <v>247900</v>
      </c>
      <c r="CL54" s="35" t="s">
        <v>163</v>
      </c>
      <c r="CM54" s="35" t="s">
        <v>163</v>
      </c>
      <c r="CN54" s="35" t="s">
        <v>163</v>
      </c>
      <c r="CO54" s="35" t="s">
        <v>163</v>
      </c>
      <c r="CP54" s="35" t="s">
        <v>163</v>
      </c>
      <c r="CQ54" s="8">
        <v>236400</v>
      </c>
      <c r="CR54" s="8">
        <v>247900</v>
      </c>
      <c r="CS54" s="8">
        <v>236400</v>
      </c>
      <c r="CT54" s="8">
        <v>247900</v>
      </c>
      <c r="CU54" s="35" t="s">
        <v>163</v>
      </c>
      <c r="CV54" s="35" t="s">
        <v>163</v>
      </c>
      <c r="CW54" s="8">
        <v>236400</v>
      </c>
      <c r="CX54" s="8">
        <v>247900</v>
      </c>
      <c r="CY54" s="8">
        <v>236400</v>
      </c>
      <c r="CZ54" s="8">
        <v>247900</v>
      </c>
      <c r="DA54" s="8">
        <v>236400</v>
      </c>
      <c r="DB54" s="8">
        <v>247900</v>
      </c>
      <c r="DC54" s="35" t="s">
        <v>163</v>
      </c>
      <c r="DD54" s="35" t="s">
        <v>163</v>
      </c>
      <c r="DE54" s="8">
        <v>236400</v>
      </c>
      <c r="DF54" s="8">
        <v>247900</v>
      </c>
      <c r="DG54" s="8">
        <v>236400</v>
      </c>
      <c r="DH54" s="8">
        <v>247900</v>
      </c>
      <c r="DI54" s="35" t="s">
        <v>163</v>
      </c>
      <c r="DJ54" s="35" t="s">
        <v>163</v>
      </c>
      <c r="DK54" s="35" t="s">
        <v>163</v>
      </c>
      <c r="DL54" s="35" t="s">
        <v>163</v>
      </c>
      <c r="DM54" s="35" t="s">
        <v>163</v>
      </c>
      <c r="DN54" s="8">
        <v>236400</v>
      </c>
      <c r="DO54" s="8">
        <v>247900</v>
      </c>
      <c r="DP54" s="35" t="s">
        <v>163</v>
      </c>
      <c r="DQ54" s="8">
        <v>243000</v>
      </c>
      <c r="DR54" s="8">
        <v>255000</v>
      </c>
      <c r="DS54" s="8">
        <v>243000</v>
      </c>
      <c r="DT54" s="8">
        <v>255000</v>
      </c>
      <c r="DU54" s="8">
        <v>243000</v>
      </c>
      <c r="DV54" s="8">
        <v>255000</v>
      </c>
      <c r="DW54" s="8">
        <v>243000</v>
      </c>
      <c r="DX54" s="8">
        <v>255000</v>
      </c>
      <c r="DY54" s="8">
        <v>243000</v>
      </c>
      <c r="DZ54" s="8">
        <v>243000</v>
      </c>
      <c r="EA54" s="8">
        <v>255000</v>
      </c>
      <c r="EB54" s="35" t="s">
        <v>163</v>
      </c>
      <c r="EC54" s="35" t="s">
        <v>163</v>
      </c>
      <c r="ED54" s="35" t="s">
        <v>163</v>
      </c>
      <c r="EE54" s="35" t="s">
        <v>163</v>
      </c>
      <c r="EF54" s="35" t="s">
        <v>163</v>
      </c>
      <c r="EG54" s="35" t="s">
        <v>163</v>
      </c>
      <c r="EH54" s="35" t="s">
        <v>163</v>
      </c>
      <c r="EI54" s="35" t="s">
        <v>163</v>
      </c>
      <c r="EJ54" s="8">
        <v>243000</v>
      </c>
      <c r="EK54" s="8">
        <v>255000</v>
      </c>
      <c r="EL54" s="8">
        <v>243000</v>
      </c>
      <c r="EM54" s="8">
        <v>255000</v>
      </c>
      <c r="EN54" s="8">
        <v>243000</v>
      </c>
      <c r="EO54" s="8">
        <v>255000</v>
      </c>
      <c r="EP54" s="35" t="s">
        <v>163</v>
      </c>
      <c r="EQ54" s="35" t="s">
        <v>163</v>
      </c>
      <c r="ER54" s="35" t="s">
        <v>163</v>
      </c>
      <c r="ES54" s="35" t="s">
        <v>163</v>
      </c>
      <c r="ET54" s="8">
        <v>243000</v>
      </c>
      <c r="EU54" s="35" t="s">
        <v>163</v>
      </c>
      <c r="EV54" s="8">
        <v>262700</v>
      </c>
      <c r="EW54" s="8">
        <v>250300</v>
      </c>
      <c r="EX54" s="8">
        <v>250300</v>
      </c>
      <c r="EY54" s="8">
        <v>262700</v>
      </c>
      <c r="EZ54" s="8">
        <v>250300</v>
      </c>
      <c r="FA54" s="8">
        <v>262700</v>
      </c>
      <c r="FB54" s="8">
        <v>250300</v>
      </c>
      <c r="FC54" s="8">
        <v>262700</v>
      </c>
      <c r="FD54" s="35" t="s">
        <v>163</v>
      </c>
      <c r="FE54" s="35" t="s">
        <v>163</v>
      </c>
      <c r="FF54" s="35" t="s">
        <v>163</v>
      </c>
      <c r="FG54" s="8">
        <v>250300</v>
      </c>
      <c r="FH54" s="8">
        <v>262700</v>
      </c>
      <c r="FI54" s="8">
        <v>250300</v>
      </c>
      <c r="FJ54" s="8">
        <v>262700</v>
      </c>
      <c r="FK54" s="35" t="s">
        <v>163</v>
      </c>
      <c r="FL54" s="35" t="s">
        <v>163</v>
      </c>
      <c r="FM54" s="35" t="s">
        <v>163</v>
      </c>
      <c r="FN54" s="8">
        <v>250300</v>
      </c>
      <c r="FO54" s="8">
        <v>262700</v>
      </c>
      <c r="FP54" s="8">
        <v>187800</v>
      </c>
      <c r="FQ54" s="8">
        <v>187800</v>
      </c>
      <c r="FR54" s="8">
        <v>197100</v>
      </c>
      <c r="FS54" s="8">
        <v>197100</v>
      </c>
      <c r="FT54" s="8">
        <v>187800</v>
      </c>
      <c r="FU54" s="8">
        <v>197100</v>
      </c>
      <c r="FV54" s="8">
        <v>187800</v>
      </c>
      <c r="FW54" s="8">
        <v>197100</v>
      </c>
      <c r="FX54" s="35" t="s">
        <v>163</v>
      </c>
      <c r="FY54" s="35" t="s">
        <v>163</v>
      </c>
      <c r="FZ54" s="35" t="s">
        <v>163</v>
      </c>
      <c r="GA54" s="35" t="s">
        <v>163</v>
      </c>
      <c r="GB54" s="35" t="s">
        <v>163</v>
      </c>
      <c r="GC54" s="35" t="s">
        <v>163</v>
      </c>
      <c r="GD54" s="35" t="s">
        <v>163</v>
      </c>
      <c r="GE54" s="8">
        <v>187800</v>
      </c>
      <c r="GF54" s="8">
        <v>197100</v>
      </c>
      <c r="GG54" s="8">
        <v>187800</v>
      </c>
      <c r="GH54" s="8">
        <v>197100</v>
      </c>
      <c r="GI54" s="35" t="s">
        <v>163</v>
      </c>
      <c r="GJ54" s="35" t="s">
        <v>163</v>
      </c>
      <c r="GK54" s="35" t="s">
        <v>163</v>
      </c>
      <c r="GL54" s="8">
        <v>187800</v>
      </c>
      <c r="GM54" s="8">
        <v>197100</v>
      </c>
      <c r="GN54" s="8">
        <v>187800</v>
      </c>
      <c r="GO54" s="8">
        <v>197100</v>
      </c>
      <c r="GP54" s="37" t="s">
        <v>163</v>
      </c>
      <c r="GQ54" s="37" t="s">
        <v>163</v>
      </c>
      <c r="GR54" s="37" t="s">
        <v>163</v>
      </c>
      <c r="GS54" s="37" t="s">
        <v>163</v>
      </c>
      <c r="GT54" s="37" t="s">
        <v>163</v>
      </c>
      <c r="GU54" s="37" t="s">
        <v>163</v>
      </c>
      <c r="GV54" s="37" t="s">
        <v>163</v>
      </c>
      <c r="GW54" s="37" t="s">
        <v>163</v>
      </c>
      <c r="GX54" s="37" t="s">
        <v>163</v>
      </c>
      <c r="GY54" s="37" t="s">
        <v>163</v>
      </c>
      <c r="GZ54" s="37" t="s">
        <v>163</v>
      </c>
      <c r="HA54" s="37" t="s">
        <v>163</v>
      </c>
      <c r="HB54" s="41" t="s">
        <v>163</v>
      </c>
      <c r="HC54" s="41" t="s">
        <v>163</v>
      </c>
      <c r="HD54" s="41" t="s">
        <v>163</v>
      </c>
      <c r="HE54" s="41" t="s">
        <v>163</v>
      </c>
      <c r="HF54" s="41" t="s">
        <v>163</v>
      </c>
      <c r="HG54" s="41" t="s">
        <v>163</v>
      </c>
      <c r="HH54" s="41" t="s">
        <v>163</v>
      </c>
      <c r="HI54" s="41" t="s">
        <v>163</v>
      </c>
      <c r="HJ54" s="41" t="s">
        <v>163</v>
      </c>
      <c r="HK54" s="41" t="s">
        <v>163</v>
      </c>
      <c r="HL54" s="41" t="s">
        <v>163</v>
      </c>
      <c r="HM54" s="41" t="s">
        <v>163</v>
      </c>
      <c r="HN54" s="41"/>
      <c r="HO54" s="41"/>
      <c r="HP54" s="41" t="s">
        <v>163</v>
      </c>
      <c r="HQ54" s="41" t="s">
        <v>163</v>
      </c>
      <c r="HR54" s="41" t="s">
        <v>163</v>
      </c>
      <c r="HS54" s="41" t="s">
        <v>163</v>
      </c>
      <c r="HT54" s="41" t="s">
        <v>163</v>
      </c>
      <c r="HU54" s="41" t="s">
        <v>163</v>
      </c>
      <c r="HV54" s="37" t="s">
        <v>163</v>
      </c>
      <c r="HW54" s="37" t="s">
        <v>163</v>
      </c>
      <c r="HX54" s="37" t="s">
        <v>163</v>
      </c>
      <c r="HY54" s="37" t="s">
        <v>163</v>
      </c>
      <c r="HZ54" s="41" t="s">
        <v>163</v>
      </c>
      <c r="IA54" s="41" t="s">
        <v>163</v>
      </c>
      <c r="IB54" s="41" t="s">
        <v>163</v>
      </c>
      <c r="IC54" s="41" t="s">
        <v>163</v>
      </c>
      <c r="ID54" s="41" t="s">
        <v>163</v>
      </c>
      <c r="IE54" s="41" t="s">
        <v>163</v>
      </c>
      <c r="IF54" s="41" t="s">
        <v>163</v>
      </c>
      <c r="IG54" s="41" t="s">
        <v>163</v>
      </c>
      <c r="IH54" s="41" t="s">
        <v>163</v>
      </c>
      <c r="II54" s="41" t="s">
        <v>163</v>
      </c>
      <c r="IJ54" s="41" t="s">
        <v>163</v>
      </c>
      <c r="IK54" s="41" t="s">
        <v>163</v>
      </c>
      <c r="IL54" s="41" t="s">
        <v>163</v>
      </c>
      <c r="IM54" s="41" t="s">
        <v>163</v>
      </c>
      <c r="IN54" s="41" t="s">
        <v>163</v>
      </c>
      <c r="IO54" s="41"/>
      <c r="IP54" s="41" t="s">
        <v>163</v>
      </c>
      <c r="IQ54" s="41" t="s">
        <v>163</v>
      </c>
      <c r="IR54" s="41" t="s">
        <v>163</v>
      </c>
      <c r="IS54" s="41" t="s">
        <v>163</v>
      </c>
      <c r="IT54" s="41" t="s">
        <v>163</v>
      </c>
      <c r="IU54" s="41" t="s">
        <v>163</v>
      </c>
      <c r="IV54" s="41" t="s">
        <v>163</v>
      </c>
      <c r="IW54" s="41" t="s">
        <v>163</v>
      </c>
      <c r="IX54" s="41" t="s">
        <v>163</v>
      </c>
      <c r="IY54" s="41" t="s">
        <v>163</v>
      </c>
      <c r="IZ54" s="41" t="s">
        <v>163</v>
      </c>
      <c r="JA54" s="41" t="s">
        <v>163</v>
      </c>
      <c r="JB54" s="41" t="s">
        <v>163</v>
      </c>
      <c r="JC54" s="41"/>
    </row>
    <row r="55" spans="1:270" x14ac:dyDescent="0.25">
      <c r="A55" s="17" t="s">
        <v>596</v>
      </c>
      <c r="B55" t="s">
        <v>163</v>
      </c>
      <c r="C55" s="344" t="s">
        <v>597</v>
      </c>
      <c r="D55" s="50" t="s">
        <v>598</v>
      </c>
      <c r="E55" s="50" t="s">
        <v>598</v>
      </c>
      <c r="F55" s="50" t="s">
        <v>599</v>
      </c>
      <c r="G55" s="50" t="s">
        <v>600</v>
      </c>
      <c r="H55" s="50" t="s">
        <v>566</v>
      </c>
      <c r="I55" s="50" t="s">
        <v>545</v>
      </c>
      <c r="J55" s="50" t="s">
        <v>601</v>
      </c>
      <c r="K55" s="50" t="s">
        <v>513</v>
      </c>
      <c r="L55" s="50" t="s">
        <v>574</v>
      </c>
      <c r="M55" s="53" t="s">
        <v>163</v>
      </c>
      <c r="EG55" s="73"/>
    </row>
    <row r="56" spans="1:270" x14ac:dyDescent="0.25">
      <c r="A56" s="17" t="s">
        <v>602</v>
      </c>
      <c r="B56" t="s">
        <v>163</v>
      </c>
      <c r="C56" s="337" t="s">
        <v>603</v>
      </c>
      <c r="D56" s="50" t="s">
        <v>604</v>
      </c>
      <c r="E56" s="50" t="s">
        <v>605</v>
      </c>
      <c r="F56" s="50" t="s">
        <v>514</v>
      </c>
      <c r="G56" s="50" t="s">
        <v>545</v>
      </c>
      <c r="H56" s="50" t="s">
        <v>606</v>
      </c>
      <c r="I56" s="54" t="s">
        <v>163</v>
      </c>
      <c r="J56" s="50" t="s">
        <v>523</v>
      </c>
      <c r="K56" s="54" t="s">
        <v>163</v>
      </c>
      <c r="L56" s="50" t="s">
        <v>607</v>
      </c>
      <c r="M56" s="53" t="s">
        <v>163</v>
      </c>
      <c r="O56" s="477" t="s">
        <v>608</v>
      </c>
      <c r="P56" s="69" t="s">
        <v>174</v>
      </c>
      <c r="Q56" s="68" t="s">
        <v>176</v>
      </c>
      <c r="R56" s="68" t="s">
        <v>177</v>
      </c>
      <c r="S56" s="68" t="s">
        <v>178</v>
      </c>
      <c r="T56" s="68" t="s">
        <v>179</v>
      </c>
      <c r="U56" s="68" t="s">
        <v>180</v>
      </c>
      <c r="V56" s="68" t="s">
        <v>181</v>
      </c>
      <c r="W56" s="68" t="s">
        <v>182</v>
      </c>
      <c r="X56" s="68" t="s">
        <v>183</v>
      </c>
      <c r="Y56" s="68" t="s">
        <v>173</v>
      </c>
      <c r="Z56" s="68" t="s">
        <v>184</v>
      </c>
      <c r="AA56" s="68" t="s">
        <v>185</v>
      </c>
      <c r="AB56" s="68" t="s">
        <v>186</v>
      </c>
      <c r="AC56" s="68" t="s">
        <v>187</v>
      </c>
      <c r="AD56" s="68" t="s">
        <v>188</v>
      </c>
      <c r="AE56" s="68" t="s">
        <v>189</v>
      </c>
      <c r="AF56" s="68" t="s">
        <v>190</v>
      </c>
      <c r="AG56" s="184" t="s">
        <v>191</v>
      </c>
      <c r="AH56" s="68" t="s">
        <v>192</v>
      </c>
      <c r="AI56" s="68" t="s">
        <v>193</v>
      </c>
      <c r="AJ56" s="68" t="s">
        <v>194</v>
      </c>
      <c r="AK56" s="68" t="s">
        <v>195</v>
      </c>
      <c r="AL56" s="68" t="s">
        <v>196</v>
      </c>
      <c r="AM56" s="68" t="s">
        <v>197</v>
      </c>
      <c r="AN56" s="68" t="s">
        <v>198</v>
      </c>
      <c r="AO56" s="68" t="s">
        <v>172</v>
      </c>
      <c r="AP56" s="68" t="s">
        <v>199</v>
      </c>
      <c r="AQ56" s="68" t="s">
        <v>200</v>
      </c>
      <c r="AR56" s="68" t="s">
        <v>201</v>
      </c>
      <c r="AS56" s="68" t="s">
        <v>202</v>
      </c>
      <c r="AT56" s="68" t="s">
        <v>203</v>
      </c>
      <c r="AU56" s="68" t="s">
        <v>204</v>
      </c>
      <c r="AV56" s="68" t="s">
        <v>205</v>
      </c>
      <c r="AW56" s="68" t="s">
        <v>206</v>
      </c>
      <c r="AX56" s="68" t="s">
        <v>207</v>
      </c>
      <c r="AY56" s="68" t="s">
        <v>208</v>
      </c>
      <c r="AZ56" s="68" t="s">
        <v>209</v>
      </c>
      <c r="BA56" s="68" t="s">
        <v>210</v>
      </c>
      <c r="BB56" s="68" t="s">
        <v>211</v>
      </c>
      <c r="BC56" s="68" t="s">
        <v>212</v>
      </c>
      <c r="BD56" s="68" t="s">
        <v>459</v>
      </c>
      <c r="BE56" s="68" t="s">
        <v>213</v>
      </c>
      <c r="BF56" s="68" t="s">
        <v>214</v>
      </c>
      <c r="BG56" s="68" t="s">
        <v>215</v>
      </c>
      <c r="BH56" s="68" t="s">
        <v>216</v>
      </c>
      <c r="BI56" s="68" t="s">
        <v>217</v>
      </c>
      <c r="BJ56" s="68" t="s">
        <v>218</v>
      </c>
      <c r="BK56" s="68" t="s">
        <v>219</v>
      </c>
      <c r="BL56" s="68" t="s">
        <v>171</v>
      </c>
      <c r="BM56" s="68" t="s">
        <v>220</v>
      </c>
      <c r="BN56" s="68" t="s">
        <v>221</v>
      </c>
      <c r="BO56" s="68" t="s">
        <v>222</v>
      </c>
      <c r="BP56" s="68" t="s">
        <v>223</v>
      </c>
      <c r="BQ56" s="68" t="s">
        <v>224</v>
      </c>
      <c r="BR56" s="68" t="s">
        <v>225</v>
      </c>
      <c r="BS56" s="68" t="s">
        <v>226</v>
      </c>
      <c r="BT56" s="68" t="s">
        <v>227</v>
      </c>
      <c r="BU56" s="68" t="s">
        <v>228</v>
      </c>
      <c r="BV56" s="68" t="s">
        <v>229</v>
      </c>
      <c r="BW56" s="68" t="s">
        <v>230</v>
      </c>
      <c r="BX56" s="68" t="s">
        <v>231</v>
      </c>
      <c r="BY56" s="68" t="s">
        <v>232</v>
      </c>
      <c r="BZ56" s="68" t="s">
        <v>233</v>
      </c>
      <c r="CA56" s="68" t="s">
        <v>234</v>
      </c>
      <c r="CB56" s="68" t="s">
        <v>235</v>
      </c>
      <c r="CC56" s="68" t="s">
        <v>236</v>
      </c>
      <c r="CD56" s="68" t="s">
        <v>237</v>
      </c>
      <c r="CE56" s="68" t="s">
        <v>238</v>
      </c>
      <c r="CF56" s="68" t="s">
        <v>239</v>
      </c>
      <c r="CG56" s="68" t="s">
        <v>240</v>
      </c>
      <c r="CH56" s="68" t="s">
        <v>241</v>
      </c>
      <c r="CI56" s="68" t="s">
        <v>170</v>
      </c>
      <c r="CJ56" s="68" t="s">
        <v>242</v>
      </c>
      <c r="CK56" s="68" t="s">
        <v>243</v>
      </c>
      <c r="CL56" s="68" t="s">
        <v>244</v>
      </c>
      <c r="CM56" s="68" t="s">
        <v>245</v>
      </c>
      <c r="CN56" s="68" t="s">
        <v>246</v>
      </c>
      <c r="CO56" s="68" t="s">
        <v>247</v>
      </c>
      <c r="CP56" s="183" t="s">
        <v>248</v>
      </c>
      <c r="CQ56" s="68" t="s">
        <v>249</v>
      </c>
      <c r="CR56" s="68" t="s">
        <v>250</v>
      </c>
      <c r="CS56" s="68" t="s">
        <v>251</v>
      </c>
      <c r="CT56" s="68" t="s">
        <v>252</v>
      </c>
      <c r="CU56" s="68" t="s">
        <v>253</v>
      </c>
      <c r="CV56" s="68" t="s">
        <v>254</v>
      </c>
      <c r="CW56" s="68" t="s">
        <v>255</v>
      </c>
      <c r="CX56" s="68" t="s">
        <v>256</v>
      </c>
      <c r="CY56" s="68" t="s">
        <v>257</v>
      </c>
      <c r="CZ56" s="68" t="s">
        <v>258</v>
      </c>
      <c r="DA56" s="68" t="s">
        <v>259</v>
      </c>
      <c r="DB56" s="68" t="s">
        <v>260</v>
      </c>
      <c r="DC56" s="68" t="s">
        <v>169</v>
      </c>
      <c r="DD56" s="68" t="s">
        <v>261</v>
      </c>
      <c r="DE56" s="68" t="s">
        <v>262</v>
      </c>
      <c r="DF56" s="68" t="s">
        <v>263</v>
      </c>
      <c r="DG56" s="68" t="s">
        <v>264</v>
      </c>
      <c r="DH56" s="68" t="s">
        <v>265</v>
      </c>
      <c r="DI56" s="68" t="s">
        <v>266</v>
      </c>
      <c r="DJ56" s="68" t="s">
        <v>267</v>
      </c>
      <c r="DK56" s="68" t="s">
        <v>268</v>
      </c>
      <c r="DL56" s="68" t="s">
        <v>269</v>
      </c>
      <c r="DM56" s="68" t="s">
        <v>270</v>
      </c>
      <c r="DN56" s="68" t="s">
        <v>271</v>
      </c>
      <c r="DO56" s="68" t="s">
        <v>272</v>
      </c>
      <c r="DP56" s="68" t="s">
        <v>273</v>
      </c>
      <c r="DQ56" s="68" t="s">
        <v>274</v>
      </c>
      <c r="DR56" s="68" t="s">
        <v>275</v>
      </c>
      <c r="DS56" s="68" t="s">
        <v>276</v>
      </c>
      <c r="DT56" s="68" t="s">
        <v>277</v>
      </c>
      <c r="DU56" s="68" t="s">
        <v>278</v>
      </c>
      <c r="DV56" s="68" t="s">
        <v>279</v>
      </c>
      <c r="DW56" s="68" t="s">
        <v>280</v>
      </c>
      <c r="DX56" s="68" t="s">
        <v>281</v>
      </c>
      <c r="DY56" s="68" t="s">
        <v>282</v>
      </c>
      <c r="DZ56" s="68" t="s">
        <v>283</v>
      </c>
      <c r="EA56" s="68" t="s">
        <v>284</v>
      </c>
      <c r="EB56" s="68" t="s">
        <v>285</v>
      </c>
      <c r="EC56" s="68" t="s">
        <v>286</v>
      </c>
      <c r="ED56" s="68" t="s">
        <v>168</v>
      </c>
      <c r="EE56" s="68" t="s">
        <v>287</v>
      </c>
      <c r="EF56" s="68" t="s">
        <v>288</v>
      </c>
      <c r="EG56" s="68" t="s">
        <v>289</v>
      </c>
      <c r="EH56" s="68" t="s">
        <v>290</v>
      </c>
      <c r="EI56" s="68" t="s">
        <v>291</v>
      </c>
      <c r="EJ56" s="68" t="s">
        <v>292</v>
      </c>
      <c r="EK56" s="68" t="s">
        <v>293</v>
      </c>
      <c r="EL56" s="68" t="s">
        <v>294</v>
      </c>
      <c r="EM56" s="68" t="s">
        <v>295</v>
      </c>
      <c r="EN56" s="68" t="s">
        <v>296</v>
      </c>
      <c r="EO56" s="68" t="s">
        <v>297</v>
      </c>
      <c r="EP56" s="68" t="s">
        <v>298</v>
      </c>
      <c r="EQ56" s="68" t="s">
        <v>299</v>
      </c>
      <c r="ER56" s="68" t="s">
        <v>300</v>
      </c>
      <c r="ES56" s="68" t="s">
        <v>301</v>
      </c>
      <c r="ET56" s="68" t="s">
        <v>302</v>
      </c>
      <c r="EU56" s="68" t="s">
        <v>303</v>
      </c>
      <c r="EV56" s="68" t="s">
        <v>304</v>
      </c>
      <c r="EW56" s="68" t="s">
        <v>305</v>
      </c>
      <c r="EX56" s="68" t="s">
        <v>306</v>
      </c>
      <c r="EY56" s="68" t="s">
        <v>307</v>
      </c>
      <c r="EZ56" s="68" t="s">
        <v>308</v>
      </c>
      <c r="FA56" s="68" t="s">
        <v>309</v>
      </c>
      <c r="FB56" s="68" t="s">
        <v>310</v>
      </c>
      <c r="FC56" s="68" t="s">
        <v>311</v>
      </c>
      <c r="FD56" s="68" t="s">
        <v>312</v>
      </c>
      <c r="FE56" s="68" t="s">
        <v>313</v>
      </c>
      <c r="FF56" s="68" t="s">
        <v>167</v>
      </c>
      <c r="FG56" s="68" t="s">
        <v>314</v>
      </c>
      <c r="FH56" s="68" t="s">
        <v>315</v>
      </c>
      <c r="FI56" s="68" t="s">
        <v>316</v>
      </c>
      <c r="FJ56" s="68" t="s">
        <v>317</v>
      </c>
      <c r="FK56" s="68" t="s">
        <v>318</v>
      </c>
      <c r="FL56" s="68" t="s">
        <v>319</v>
      </c>
      <c r="FM56" s="68" t="s">
        <v>320</v>
      </c>
      <c r="FN56" s="68" t="s">
        <v>321</v>
      </c>
      <c r="FO56" s="68" t="s">
        <v>322</v>
      </c>
      <c r="FP56" s="68" t="s">
        <v>323</v>
      </c>
      <c r="FQ56" s="68" t="s">
        <v>324</v>
      </c>
      <c r="FR56" s="68" t="s">
        <v>325</v>
      </c>
      <c r="FS56" s="68" t="s">
        <v>326</v>
      </c>
      <c r="FT56" s="68" t="s">
        <v>327</v>
      </c>
      <c r="FU56" s="68" t="s">
        <v>328</v>
      </c>
      <c r="FV56" s="68" t="s">
        <v>329</v>
      </c>
      <c r="FW56" s="68" t="s">
        <v>330</v>
      </c>
      <c r="FX56" s="68" t="s">
        <v>331</v>
      </c>
      <c r="FY56" s="68" t="s">
        <v>332</v>
      </c>
      <c r="FZ56" s="68" t="s">
        <v>333</v>
      </c>
      <c r="GA56" s="68" t="s">
        <v>334</v>
      </c>
      <c r="GB56" s="68" t="s">
        <v>335</v>
      </c>
      <c r="GC56" s="68" t="s">
        <v>336</v>
      </c>
      <c r="GD56" s="68" t="s">
        <v>166</v>
      </c>
      <c r="GE56" s="68" t="s">
        <v>337</v>
      </c>
      <c r="GF56" s="68" t="s">
        <v>338</v>
      </c>
      <c r="GG56" s="68" t="s">
        <v>339</v>
      </c>
      <c r="GH56" s="68" t="s">
        <v>340</v>
      </c>
      <c r="GI56" s="68" t="s">
        <v>341</v>
      </c>
      <c r="GJ56" s="68" t="s">
        <v>342</v>
      </c>
      <c r="GK56" s="68" t="s">
        <v>343</v>
      </c>
      <c r="GL56" s="68" t="s">
        <v>344</v>
      </c>
      <c r="GM56" s="68" t="s">
        <v>345</v>
      </c>
      <c r="GN56" s="68" t="s">
        <v>346</v>
      </c>
      <c r="GO56" s="68" t="s">
        <v>347</v>
      </c>
      <c r="GP56" s="68" t="s">
        <v>348</v>
      </c>
      <c r="GQ56" s="68" t="s">
        <v>349</v>
      </c>
      <c r="GR56" s="68" t="s">
        <v>350</v>
      </c>
      <c r="GS56" s="68" t="s">
        <v>351</v>
      </c>
      <c r="GT56" s="68" t="s">
        <v>352</v>
      </c>
      <c r="GU56" s="68" t="s">
        <v>353</v>
      </c>
      <c r="GV56" s="68" t="s">
        <v>354</v>
      </c>
      <c r="GW56" s="68" t="s">
        <v>355</v>
      </c>
      <c r="GX56" s="68" t="s">
        <v>356</v>
      </c>
      <c r="GY56" s="68" t="s">
        <v>357</v>
      </c>
      <c r="GZ56" s="68" t="s">
        <v>358</v>
      </c>
      <c r="HA56" s="68" t="s">
        <v>359</v>
      </c>
      <c r="HB56" s="68" t="s">
        <v>360</v>
      </c>
      <c r="HC56" s="68" t="s">
        <v>165</v>
      </c>
      <c r="HD56" s="68" t="s">
        <v>361</v>
      </c>
      <c r="HE56" s="68" t="s">
        <v>362</v>
      </c>
      <c r="HF56" s="68" t="s">
        <v>363</v>
      </c>
      <c r="HG56" s="68" t="s">
        <v>364</v>
      </c>
      <c r="HH56" s="68" t="s">
        <v>365</v>
      </c>
      <c r="HI56" s="68" t="s">
        <v>366</v>
      </c>
      <c r="HJ56" s="68" t="s">
        <v>367</v>
      </c>
      <c r="HK56" s="341" t="s">
        <v>368</v>
      </c>
      <c r="HL56" s="68" t="s">
        <v>369</v>
      </c>
      <c r="HM56" s="68" t="s">
        <v>370</v>
      </c>
      <c r="HN56" s="68" t="s">
        <v>371</v>
      </c>
      <c r="HO56" s="68" t="s">
        <v>372</v>
      </c>
      <c r="HP56" s="68" t="s">
        <v>373</v>
      </c>
      <c r="HQ56" s="68" t="s">
        <v>374</v>
      </c>
      <c r="HR56" s="68" t="s">
        <v>375</v>
      </c>
      <c r="HS56" s="68" t="s">
        <v>376</v>
      </c>
      <c r="HT56" s="341" t="s">
        <v>377</v>
      </c>
      <c r="HU56" s="341" t="s">
        <v>378</v>
      </c>
      <c r="HV56" s="68" t="s">
        <v>379</v>
      </c>
      <c r="HW56" s="68" t="s">
        <v>380</v>
      </c>
      <c r="HX56" s="68" t="s">
        <v>381</v>
      </c>
      <c r="HY56" s="68" t="s">
        <v>382</v>
      </c>
      <c r="HZ56" s="183" t="s">
        <v>383</v>
      </c>
      <c r="IA56" s="68" t="s">
        <v>384</v>
      </c>
      <c r="IB56" s="68" t="s">
        <v>385</v>
      </c>
      <c r="IC56" s="68" t="s">
        <v>386</v>
      </c>
      <c r="ID56" s="187" t="s">
        <v>164</v>
      </c>
      <c r="IE56" s="187" t="s">
        <v>387</v>
      </c>
      <c r="IF56" s="68" t="s">
        <v>388</v>
      </c>
      <c r="IG56" s="68" t="s">
        <v>389</v>
      </c>
      <c r="IH56" s="68" t="s">
        <v>390</v>
      </c>
      <c r="II56" s="68" t="s">
        <v>391</v>
      </c>
      <c r="IJ56" s="68" t="s">
        <v>392</v>
      </c>
      <c r="IK56" s="68" t="s">
        <v>393</v>
      </c>
      <c r="IL56" s="68" t="s">
        <v>394</v>
      </c>
      <c r="IM56" s="68" t="s">
        <v>395</v>
      </c>
      <c r="IN56" s="68" t="s">
        <v>396</v>
      </c>
      <c r="IO56" s="68" t="s">
        <v>397</v>
      </c>
      <c r="IP56" s="187" t="s">
        <v>398</v>
      </c>
      <c r="IQ56" s="187" t="s">
        <v>399</v>
      </c>
      <c r="IR56" s="187" t="s">
        <v>400</v>
      </c>
      <c r="IS56" s="187" t="s">
        <v>401</v>
      </c>
      <c r="IT56" s="187" t="s">
        <v>402</v>
      </c>
      <c r="IU56" s="187" t="s">
        <v>403</v>
      </c>
      <c r="IV56" s="187" t="s">
        <v>404</v>
      </c>
      <c r="IW56" s="187" t="s">
        <v>405</v>
      </c>
      <c r="IX56" s="187" t="s">
        <v>406</v>
      </c>
      <c r="IY56" s="187" t="s">
        <v>407</v>
      </c>
      <c r="IZ56" s="187" t="s">
        <v>408</v>
      </c>
      <c r="JA56" s="187" t="s">
        <v>409</v>
      </c>
      <c r="JB56" s="187" t="s">
        <v>421</v>
      </c>
      <c r="JC56" s="68" t="s">
        <v>410</v>
      </c>
    </row>
    <row r="57" spans="1:270" x14ac:dyDescent="0.25">
      <c r="A57" s="17" t="s">
        <v>609</v>
      </c>
      <c r="B57" t="s">
        <v>163</v>
      </c>
      <c r="C57" s="337" t="s">
        <v>610</v>
      </c>
      <c r="D57" s="50" t="s">
        <v>611</v>
      </c>
      <c r="E57" s="54" t="s">
        <v>163</v>
      </c>
      <c r="F57" s="54" t="s">
        <v>163</v>
      </c>
      <c r="G57" s="50" t="s">
        <v>588</v>
      </c>
      <c r="H57" s="50" t="s">
        <v>588</v>
      </c>
      <c r="I57" s="54" t="s">
        <v>163</v>
      </c>
      <c r="J57" s="50" t="s">
        <v>545</v>
      </c>
      <c r="K57" s="54" t="s">
        <v>163</v>
      </c>
      <c r="L57" s="54" t="s">
        <v>163</v>
      </c>
      <c r="M57" s="53" t="s">
        <v>163</v>
      </c>
      <c r="O57" s="478"/>
      <c r="P57" s="19">
        <v>163000</v>
      </c>
      <c r="Q57" s="20">
        <v>163000</v>
      </c>
      <c r="R57" s="20">
        <v>163000</v>
      </c>
      <c r="S57" s="20">
        <v>163000</v>
      </c>
      <c r="T57" s="34" t="s">
        <v>163</v>
      </c>
      <c r="U57" s="34" t="s">
        <v>163</v>
      </c>
      <c r="V57" s="20">
        <v>163000</v>
      </c>
      <c r="W57" s="20">
        <v>163000</v>
      </c>
      <c r="X57" s="20">
        <v>173000</v>
      </c>
      <c r="Y57" s="34" t="s">
        <v>163</v>
      </c>
      <c r="Z57" s="34" t="s">
        <v>163</v>
      </c>
      <c r="AA57" s="20">
        <v>168000</v>
      </c>
      <c r="AB57" s="20">
        <v>163000</v>
      </c>
      <c r="AC57" s="34" t="s">
        <v>163</v>
      </c>
      <c r="AD57" s="20">
        <v>165900</v>
      </c>
      <c r="AE57" s="20">
        <v>163000</v>
      </c>
      <c r="AF57" s="20">
        <v>170900</v>
      </c>
      <c r="AG57" s="20">
        <v>200400</v>
      </c>
      <c r="AH57" s="34" t="s">
        <v>163</v>
      </c>
      <c r="AI57" s="20">
        <v>200400</v>
      </c>
      <c r="AJ57" s="20">
        <v>200400</v>
      </c>
      <c r="AK57" s="20">
        <v>200400</v>
      </c>
      <c r="AL57" s="20">
        <v>210300</v>
      </c>
      <c r="AM57" s="20">
        <v>210300</v>
      </c>
      <c r="AN57" s="34" t="s">
        <v>163</v>
      </c>
      <c r="AO57" s="20">
        <v>200400</v>
      </c>
      <c r="AP57" s="20">
        <v>210300</v>
      </c>
      <c r="AQ57" s="34" t="s">
        <v>163</v>
      </c>
      <c r="AR57" s="20">
        <v>200400</v>
      </c>
      <c r="AS57" s="20">
        <v>210300</v>
      </c>
      <c r="AT57" s="20">
        <v>200400</v>
      </c>
      <c r="AU57" s="20">
        <v>210300</v>
      </c>
      <c r="AV57" s="34" t="s">
        <v>163</v>
      </c>
      <c r="AW57" s="20">
        <v>200400</v>
      </c>
      <c r="AX57" s="20">
        <v>200400</v>
      </c>
      <c r="AY57" s="20">
        <v>210300</v>
      </c>
      <c r="AZ57" s="20">
        <v>210300</v>
      </c>
      <c r="BA57" s="20">
        <v>200400</v>
      </c>
      <c r="BB57" s="20">
        <v>210300</v>
      </c>
      <c r="BC57" s="20">
        <v>200400</v>
      </c>
      <c r="BD57" s="20">
        <v>210300</v>
      </c>
      <c r="BE57" s="20">
        <v>200400</v>
      </c>
      <c r="BF57" s="20">
        <v>210300</v>
      </c>
      <c r="BG57" s="20">
        <v>200400</v>
      </c>
      <c r="BH57" s="20">
        <v>210300</v>
      </c>
      <c r="BI57" s="20">
        <v>200400</v>
      </c>
      <c r="BJ57" s="20">
        <v>210300</v>
      </c>
      <c r="BK57" s="34" t="s">
        <v>163</v>
      </c>
      <c r="BL57" s="20">
        <v>200400</v>
      </c>
      <c r="BM57" s="20">
        <v>200400</v>
      </c>
      <c r="BN57" s="20">
        <v>210300</v>
      </c>
      <c r="BO57" s="20">
        <v>200400</v>
      </c>
      <c r="BP57" s="20">
        <v>210300</v>
      </c>
      <c r="BQ57" s="34" t="s">
        <v>163</v>
      </c>
      <c r="BR57" s="34" t="s">
        <v>163</v>
      </c>
      <c r="BS57" s="34" t="s">
        <v>163</v>
      </c>
      <c r="BT57" s="34" t="s">
        <v>163</v>
      </c>
      <c r="BU57" s="34" t="s">
        <v>163</v>
      </c>
      <c r="BV57" s="20">
        <v>200400</v>
      </c>
      <c r="BW57" s="20">
        <v>210300</v>
      </c>
      <c r="BX57" s="20">
        <v>200400</v>
      </c>
      <c r="BY57" s="20">
        <v>200400</v>
      </c>
      <c r="BZ57" s="20">
        <v>200400</v>
      </c>
      <c r="CA57" s="20">
        <v>210300</v>
      </c>
      <c r="CB57" s="20">
        <v>200400</v>
      </c>
      <c r="CC57" s="20">
        <v>210300</v>
      </c>
      <c r="CD57" s="20">
        <v>210300</v>
      </c>
      <c r="CE57" s="20">
        <v>200400</v>
      </c>
      <c r="CF57" s="20">
        <v>210300</v>
      </c>
      <c r="CG57" s="20">
        <v>200400</v>
      </c>
      <c r="CH57" s="20">
        <v>210300</v>
      </c>
      <c r="CI57" s="34" t="s">
        <v>163</v>
      </c>
      <c r="CJ57" s="20">
        <v>200400</v>
      </c>
      <c r="CK57" s="20">
        <v>210300</v>
      </c>
      <c r="CL57" s="20">
        <v>200400</v>
      </c>
      <c r="CM57" s="20">
        <v>210300</v>
      </c>
      <c r="CN57" s="34" t="s">
        <v>163</v>
      </c>
      <c r="CO57" s="20">
        <v>200400</v>
      </c>
      <c r="CP57" s="34" t="s">
        <v>163</v>
      </c>
      <c r="CQ57" s="20">
        <v>219600</v>
      </c>
      <c r="CR57" s="20">
        <v>231300</v>
      </c>
      <c r="CS57" s="20">
        <v>219600</v>
      </c>
      <c r="CT57" s="20">
        <v>231300</v>
      </c>
      <c r="CU57" s="34" t="s">
        <v>163</v>
      </c>
      <c r="CV57" s="34" t="s">
        <v>163</v>
      </c>
      <c r="CW57" s="20">
        <v>219600</v>
      </c>
      <c r="CX57" s="20">
        <v>231300</v>
      </c>
      <c r="CY57" s="20">
        <v>219600</v>
      </c>
      <c r="CZ57" s="20">
        <v>231300</v>
      </c>
      <c r="DA57" s="20">
        <v>219600</v>
      </c>
      <c r="DB57" s="20">
        <v>231300</v>
      </c>
      <c r="DC57" s="20">
        <v>219600</v>
      </c>
      <c r="DD57" s="20">
        <v>231300</v>
      </c>
      <c r="DE57" s="20">
        <v>219600</v>
      </c>
      <c r="DF57" s="20">
        <v>231300</v>
      </c>
      <c r="DG57" s="20">
        <v>219600</v>
      </c>
      <c r="DH57" s="20">
        <v>231300</v>
      </c>
      <c r="DI57" s="20">
        <v>219600</v>
      </c>
      <c r="DJ57" s="20">
        <v>231300</v>
      </c>
      <c r="DK57" s="34" t="s">
        <v>163</v>
      </c>
      <c r="DL57" s="34" t="s">
        <v>163</v>
      </c>
      <c r="DM57" s="20">
        <v>264300</v>
      </c>
      <c r="DN57" s="20">
        <v>219600</v>
      </c>
      <c r="DO57" s="20">
        <v>231300</v>
      </c>
      <c r="DP57" s="34" t="s">
        <v>163</v>
      </c>
      <c r="DQ57" s="20">
        <v>219600</v>
      </c>
      <c r="DR57" s="20">
        <v>231300</v>
      </c>
      <c r="DS57" s="20">
        <v>219600</v>
      </c>
      <c r="DT57" s="20">
        <v>231300</v>
      </c>
      <c r="DU57" s="20">
        <v>219600</v>
      </c>
      <c r="DV57" s="20">
        <v>231300</v>
      </c>
      <c r="DW57" s="20">
        <v>219600</v>
      </c>
      <c r="DX57" s="20">
        <v>231300</v>
      </c>
      <c r="DY57" s="20">
        <v>219600</v>
      </c>
      <c r="DZ57" s="20">
        <v>219600</v>
      </c>
      <c r="EA57" s="20">
        <v>231300</v>
      </c>
      <c r="EB57" s="34" t="s">
        <v>163</v>
      </c>
      <c r="EC57" s="34" t="s">
        <v>163</v>
      </c>
      <c r="ED57" s="20">
        <v>264300</v>
      </c>
      <c r="EE57" s="20">
        <v>219600</v>
      </c>
      <c r="EF57" s="20">
        <v>231300</v>
      </c>
      <c r="EG57" s="20">
        <v>219600</v>
      </c>
      <c r="EH57" s="20">
        <v>219600</v>
      </c>
      <c r="EI57" s="20">
        <v>231300</v>
      </c>
      <c r="EJ57" s="20">
        <v>219600</v>
      </c>
      <c r="EK57" s="20">
        <v>231300</v>
      </c>
      <c r="EL57" s="20">
        <v>219600</v>
      </c>
      <c r="EM57" s="20">
        <v>231300</v>
      </c>
      <c r="EN57" s="20">
        <v>219600</v>
      </c>
      <c r="EO57" s="20">
        <v>231300</v>
      </c>
      <c r="EP57" s="20">
        <v>219600</v>
      </c>
      <c r="EQ57" s="20">
        <v>231300</v>
      </c>
      <c r="ER57" s="20">
        <v>219600</v>
      </c>
      <c r="ES57" s="20">
        <v>231300</v>
      </c>
      <c r="ET57" s="20">
        <v>219600</v>
      </c>
      <c r="EU57" s="20">
        <v>219600</v>
      </c>
      <c r="EV57" s="20">
        <v>231300</v>
      </c>
      <c r="EW57" s="20">
        <v>219600</v>
      </c>
      <c r="EX57" s="20">
        <v>219600</v>
      </c>
      <c r="EY57" s="20">
        <v>231300</v>
      </c>
      <c r="EZ57" s="20">
        <v>219600</v>
      </c>
      <c r="FA57" s="20">
        <v>231300</v>
      </c>
      <c r="FB57" s="20">
        <v>219600</v>
      </c>
      <c r="FC57" s="20">
        <v>231300</v>
      </c>
      <c r="FD57" s="34" t="s">
        <v>163</v>
      </c>
      <c r="FE57" s="34" t="s">
        <v>163</v>
      </c>
      <c r="FF57" s="34" t="s">
        <v>163</v>
      </c>
      <c r="FG57" s="20">
        <v>219600</v>
      </c>
      <c r="FH57" s="20">
        <v>231300</v>
      </c>
      <c r="FI57" s="20">
        <v>219600</v>
      </c>
      <c r="FJ57" s="20">
        <v>231300</v>
      </c>
      <c r="FK57" s="20">
        <v>219600</v>
      </c>
      <c r="FL57" s="20">
        <v>231300</v>
      </c>
      <c r="FM57" s="34" t="s">
        <v>163</v>
      </c>
      <c r="FN57" s="20">
        <v>219600</v>
      </c>
      <c r="FO57" s="20">
        <v>231300</v>
      </c>
      <c r="FP57" s="20">
        <v>219600</v>
      </c>
      <c r="FQ57" s="20">
        <v>219600</v>
      </c>
      <c r="FR57" s="20">
        <v>231300</v>
      </c>
      <c r="FS57" s="20">
        <v>231300</v>
      </c>
      <c r="FT57" s="20">
        <v>219600</v>
      </c>
      <c r="FU57" s="20">
        <v>231300</v>
      </c>
      <c r="FV57" s="20">
        <v>219600</v>
      </c>
      <c r="FW57" s="20">
        <v>231300</v>
      </c>
      <c r="FX57" s="20">
        <v>219600</v>
      </c>
      <c r="FY57" s="20">
        <v>231300</v>
      </c>
      <c r="FZ57" s="20">
        <v>219600</v>
      </c>
      <c r="GA57" s="20">
        <v>231300</v>
      </c>
      <c r="GB57" s="20">
        <v>219600</v>
      </c>
      <c r="GC57" s="20">
        <v>219600</v>
      </c>
      <c r="GD57" s="34" t="s">
        <v>163</v>
      </c>
      <c r="GE57" s="20">
        <v>219600</v>
      </c>
      <c r="GF57" s="20">
        <v>231300</v>
      </c>
      <c r="GG57" s="20">
        <v>219600</v>
      </c>
      <c r="GH57" s="20">
        <v>231300</v>
      </c>
      <c r="GI57" s="20">
        <v>219600</v>
      </c>
      <c r="GJ57" s="20">
        <v>231300</v>
      </c>
      <c r="GK57" s="34" t="s">
        <v>163</v>
      </c>
      <c r="GL57" s="20">
        <v>219600</v>
      </c>
      <c r="GM57" s="20">
        <v>231300</v>
      </c>
      <c r="GN57" s="20">
        <v>219600</v>
      </c>
      <c r="GO57" s="20">
        <v>231300</v>
      </c>
      <c r="GP57" s="20">
        <v>270100</v>
      </c>
      <c r="GQ57" s="20">
        <v>270100</v>
      </c>
      <c r="GR57" s="20">
        <v>284500</v>
      </c>
      <c r="GS57" s="20">
        <v>284500</v>
      </c>
      <c r="GT57" s="20">
        <v>270100</v>
      </c>
      <c r="GU57" s="20">
        <v>284500</v>
      </c>
      <c r="GV57" s="20">
        <v>270100</v>
      </c>
      <c r="GW57" s="20">
        <v>284500</v>
      </c>
      <c r="GX57" s="20">
        <v>270100</v>
      </c>
      <c r="GY57" s="20">
        <v>284500</v>
      </c>
      <c r="GZ57" s="20">
        <v>219600</v>
      </c>
      <c r="HA57" s="20">
        <v>231300</v>
      </c>
      <c r="HB57" s="39" t="s">
        <v>163</v>
      </c>
      <c r="HC57" s="39" t="s">
        <v>163</v>
      </c>
      <c r="HD57" s="39" t="s">
        <v>163</v>
      </c>
      <c r="HE57" s="20">
        <v>270100</v>
      </c>
      <c r="HF57" s="20">
        <v>284500</v>
      </c>
      <c r="HG57" s="20">
        <v>270100</v>
      </c>
      <c r="HH57" s="20">
        <v>284500</v>
      </c>
      <c r="HI57" s="20">
        <v>270100</v>
      </c>
      <c r="HJ57" s="20">
        <v>284500</v>
      </c>
      <c r="HK57" s="39" t="s">
        <v>163</v>
      </c>
      <c r="HL57" s="20">
        <v>270100</v>
      </c>
      <c r="HM57" s="20">
        <v>284500</v>
      </c>
      <c r="HN57" s="20"/>
      <c r="HO57" s="20"/>
      <c r="HP57" s="39" t="s">
        <v>163</v>
      </c>
      <c r="HQ57" s="39" t="s">
        <v>163</v>
      </c>
      <c r="HR57" s="39" t="s">
        <v>163</v>
      </c>
      <c r="HS57" s="39" t="s">
        <v>163</v>
      </c>
      <c r="HT57" s="39" t="s">
        <v>163</v>
      </c>
      <c r="HU57" s="39" t="s">
        <v>163</v>
      </c>
      <c r="HV57" s="39" t="s">
        <v>163</v>
      </c>
      <c r="HW57" s="39" t="s">
        <v>163</v>
      </c>
      <c r="HX57" s="36" t="s">
        <v>163</v>
      </c>
      <c r="HY57" s="36" t="s">
        <v>163</v>
      </c>
      <c r="HZ57" s="20">
        <v>270100</v>
      </c>
      <c r="IA57" s="39" t="s">
        <v>163</v>
      </c>
      <c r="IB57" s="39" t="s">
        <v>163</v>
      </c>
      <c r="IC57" s="20">
        <v>270100</v>
      </c>
      <c r="ID57" s="39" t="s">
        <v>163</v>
      </c>
      <c r="IE57" s="39" t="s">
        <v>163</v>
      </c>
      <c r="IF57" s="39" t="s">
        <v>163</v>
      </c>
      <c r="IG57" s="39" t="s">
        <v>163</v>
      </c>
      <c r="IH57" s="39" t="s">
        <v>163</v>
      </c>
      <c r="II57" s="39" t="s">
        <v>163</v>
      </c>
      <c r="IJ57" s="39" t="s">
        <v>163</v>
      </c>
      <c r="IK57" s="39" t="s">
        <v>163</v>
      </c>
      <c r="IL57" s="39" t="s">
        <v>163</v>
      </c>
      <c r="IM57" s="39" t="s">
        <v>163</v>
      </c>
      <c r="IN57" s="39" t="s">
        <v>163</v>
      </c>
      <c r="IO57" s="39"/>
      <c r="IP57" s="39" t="s">
        <v>163</v>
      </c>
      <c r="IQ57" s="39" t="s">
        <v>163</v>
      </c>
      <c r="IR57" s="39" t="s">
        <v>163</v>
      </c>
      <c r="IS57" s="39" t="s">
        <v>163</v>
      </c>
      <c r="IT57" s="39" t="s">
        <v>163</v>
      </c>
      <c r="IU57" s="39" t="s">
        <v>163</v>
      </c>
      <c r="IV57" s="39" t="s">
        <v>163</v>
      </c>
      <c r="IW57" s="39" t="s">
        <v>163</v>
      </c>
      <c r="IX57" s="39" t="s">
        <v>163</v>
      </c>
      <c r="IY57" s="39" t="s">
        <v>163</v>
      </c>
      <c r="IZ57" s="39" t="s">
        <v>163</v>
      </c>
      <c r="JA57" s="39" t="s">
        <v>163</v>
      </c>
      <c r="JB57" s="39" t="s">
        <v>163</v>
      </c>
      <c r="JC57" s="39"/>
    </row>
    <row r="58" spans="1:270" x14ac:dyDescent="0.25">
      <c r="A58" s="17" t="s">
        <v>612</v>
      </c>
      <c r="B58" t="s">
        <v>163</v>
      </c>
      <c r="C58" s="52" t="s">
        <v>163</v>
      </c>
      <c r="D58" s="54" t="s">
        <v>163</v>
      </c>
      <c r="E58" s="54" t="s">
        <v>163</v>
      </c>
      <c r="F58" s="54" t="s">
        <v>163</v>
      </c>
      <c r="G58" s="50" t="s">
        <v>552</v>
      </c>
      <c r="H58" s="50" t="s">
        <v>513</v>
      </c>
      <c r="I58" s="54" t="s">
        <v>163</v>
      </c>
      <c r="J58" s="54" t="s">
        <v>163</v>
      </c>
      <c r="K58" s="54" t="s">
        <v>163</v>
      </c>
      <c r="L58" s="54" t="s">
        <v>163</v>
      </c>
      <c r="M58" s="53" t="s">
        <v>163</v>
      </c>
      <c r="O58" s="478"/>
      <c r="P58" s="19">
        <v>196000</v>
      </c>
      <c r="Q58" s="20">
        <v>196000</v>
      </c>
      <c r="R58" s="20">
        <v>196000</v>
      </c>
      <c r="S58" s="20">
        <v>137000</v>
      </c>
      <c r="T58" s="34" t="s">
        <v>163</v>
      </c>
      <c r="U58" s="34" t="s">
        <v>163</v>
      </c>
      <c r="V58" s="20">
        <v>137000</v>
      </c>
      <c r="W58" s="20">
        <v>137000</v>
      </c>
      <c r="X58" s="20">
        <v>206000</v>
      </c>
      <c r="Y58" s="34" t="s">
        <v>163</v>
      </c>
      <c r="Z58" s="34" t="s">
        <v>163</v>
      </c>
      <c r="AA58" s="20">
        <v>201000</v>
      </c>
      <c r="AB58" s="20">
        <v>196000</v>
      </c>
      <c r="AC58" s="34" t="s">
        <v>163</v>
      </c>
      <c r="AD58" s="20">
        <v>138900</v>
      </c>
      <c r="AE58" s="20">
        <v>196000</v>
      </c>
      <c r="AF58" s="20">
        <v>204500</v>
      </c>
      <c r="AG58" s="20">
        <v>241000</v>
      </c>
      <c r="AH58" s="34" t="s">
        <v>163</v>
      </c>
      <c r="AI58" s="20">
        <v>167800</v>
      </c>
      <c r="AJ58" s="20">
        <v>241000</v>
      </c>
      <c r="AK58" s="20">
        <v>241000</v>
      </c>
      <c r="AL58" s="20">
        <v>252700</v>
      </c>
      <c r="AM58" s="20">
        <v>252700</v>
      </c>
      <c r="AN58" s="34" t="s">
        <v>163</v>
      </c>
      <c r="AO58" s="20">
        <v>241000</v>
      </c>
      <c r="AP58" s="20">
        <v>252700</v>
      </c>
      <c r="AQ58" s="34" t="s">
        <v>163</v>
      </c>
      <c r="AR58" s="20">
        <v>241000</v>
      </c>
      <c r="AS58" s="20">
        <v>252700</v>
      </c>
      <c r="AT58" s="20">
        <v>241000</v>
      </c>
      <c r="AU58" s="20">
        <v>252700</v>
      </c>
      <c r="AV58" s="34" t="s">
        <v>163</v>
      </c>
      <c r="AW58" s="20">
        <v>241000</v>
      </c>
      <c r="AX58" s="20">
        <v>241000</v>
      </c>
      <c r="AY58" s="20">
        <v>252700</v>
      </c>
      <c r="AZ58" s="20">
        <v>252700</v>
      </c>
      <c r="BA58" s="20">
        <v>241000</v>
      </c>
      <c r="BB58" s="20">
        <v>252700</v>
      </c>
      <c r="BC58" s="20">
        <v>241000</v>
      </c>
      <c r="BD58" s="20">
        <v>252700</v>
      </c>
      <c r="BE58" s="20">
        <v>241000</v>
      </c>
      <c r="BF58" s="20">
        <v>252700</v>
      </c>
      <c r="BG58" s="20">
        <v>241000</v>
      </c>
      <c r="BH58" s="20">
        <v>252700</v>
      </c>
      <c r="BI58" s="20">
        <v>241000</v>
      </c>
      <c r="BJ58" s="20">
        <v>252700</v>
      </c>
      <c r="BK58" s="34" t="s">
        <v>163</v>
      </c>
      <c r="BL58" s="20">
        <v>241000</v>
      </c>
      <c r="BM58" s="20">
        <v>241000</v>
      </c>
      <c r="BN58" s="20">
        <v>252700</v>
      </c>
      <c r="BO58" s="20">
        <v>241000</v>
      </c>
      <c r="BP58" s="20">
        <v>252700</v>
      </c>
      <c r="BQ58" s="34" t="s">
        <v>163</v>
      </c>
      <c r="BR58" s="34" t="s">
        <v>163</v>
      </c>
      <c r="BS58" s="34" t="s">
        <v>163</v>
      </c>
      <c r="BT58" s="34" t="s">
        <v>163</v>
      </c>
      <c r="BU58" s="34" t="s">
        <v>163</v>
      </c>
      <c r="BV58" s="20">
        <v>241000</v>
      </c>
      <c r="BW58" s="20">
        <v>252700</v>
      </c>
      <c r="BX58" s="20">
        <v>241000</v>
      </c>
      <c r="BY58" s="20">
        <v>241000</v>
      </c>
      <c r="BZ58" s="20">
        <v>241000</v>
      </c>
      <c r="CA58" s="20">
        <v>252700</v>
      </c>
      <c r="CB58" s="20">
        <v>241000</v>
      </c>
      <c r="CC58" s="20">
        <v>252700</v>
      </c>
      <c r="CD58" s="20">
        <v>252700</v>
      </c>
      <c r="CE58" s="20">
        <v>241000</v>
      </c>
      <c r="CF58" s="20">
        <v>252700</v>
      </c>
      <c r="CG58" s="20">
        <v>241000</v>
      </c>
      <c r="CH58" s="20">
        <v>252700</v>
      </c>
      <c r="CI58" s="34" t="s">
        <v>163</v>
      </c>
      <c r="CJ58" s="20">
        <v>241000</v>
      </c>
      <c r="CK58" s="20">
        <v>252700</v>
      </c>
      <c r="CL58" s="20">
        <v>241000</v>
      </c>
      <c r="CM58" s="20">
        <v>252700</v>
      </c>
      <c r="CN58" s="34" t="s">
        <v>163</v>
      </c>
      <c r="CO58" s="20">
        <v>241000</v>
      </c>
      <c r="CP58" s="34" t="s">
        <v>163</v>
      </c>
      <c r="CQ58" s="20">
        <v>264300</v>
      </c>
      <c r="CR58" s="20">
        <v>277200</v>
      </c>
      <c r="CS58" s="20">
        <v>264300</v>
      </c>
      <c r="CT58" s="20">
        <v>277200</v>
      </c>
      <c r="CU58" s="34" t="s">
        <v>163</v>
      </c>
      <c r="CV58" s="34" t="s">
        <v>163</v>
      </c>
      <c r="CW58" s="20">
        <v>264300</v>
      </c>
      <c r="CX58" s="20">
        <v>277200</v>
      </c>
      <c r="CY58" s="20">
        <v>264300</v>
      </c>
      <c r="CZ58" s="20">
        <v>277200</v>
      </c>
      <c r="DA58" s="20">
        <v>264300</v>
      </c>
      <c r="DB58" s="20">
        <v>277200</v>
      </c>
      <c r="DC58" s="20">
        <v>264300</v>
      </c>
      <c r="DD58" s="20">
        <v>277200</v>
      </c>
      <c r="DE58" s="20">
        <v>264300</v>
      </c>
      <c r="DF58" s="20">
        <v>277200</v>
      </c>
      <c r="DG58" s="20">
        <v>264300</v>
      </c>
      <c r="DH58" s="20">
        <v>277200</v>
      </c>
      <c r="DI58" s="20">
        <v>264300</v>
      </c>
      <c r="DJ58" s="20">
        <v>277200</v>
      </c>
      <c r="DK58" s="34" t="s">
        <v>163</v>
      </c>
      <c r="DL58" s="34" t="s">
        <v>163</v>
      </c>
      <c r="DM58" s="20">
        <v>292100</v>
      </c>
      <c r="DN58" s="20">
        <v>264300</v>
      </c>
      <c r="DO58" s="20">
        <v>277200</v>
      </c>
      <c r="DP58" s="34" t="s">
        <v>163</v>
      </c>
      <c r="DQ58" s="20">
        <v>264300</v>
      </c>
      <c r="DR58" s="20">
        <v>277200</v>
      </c>
      <c r="DS58" s="20">
        <v>264300</v>
      </c>
      <c r="DT58" s="20">
        <v>277200</v>
      </c>
      <c r="DU58" s="20">
        <v>264300</v>
      </c>
      <c r="DV58" s="20">
        <v>277200</v>
      </c>
      <c r="DW58" s="20">
        <v>264300</v>
      </c>
      <c r="DX58" s="20">
        <v>277200</v>
      </c>
      <c r="DY58" s="20">
        <v>264300</v>
      </c>
      <c r="DZ58" s="20">
        <v>264300</v>
      </c>
      <c r="EA58" s="20">
        <v>277200</v>
      </c>
      <c r="EB58" s="34" t="s">
        <v>163</v>
      </c>
      <c r="EC58" s="34" t="s">
        <v>163</v>
      </c>
      <c r="ED58" s="20">
        <v>292100</v>
      </c>
      <c r="EE58" s="20">
        <v>264300</v>
      </c>
      <c r="EF58" s="20">
        <v>277200</v>
      </c>
      <c r="EG58" s="20">
        <v>264300</v>
      </c>
      <c r="EH58" s="20">
        <v>264300</v>
      </c>
      <c r="EI58" s="20">
        <v>277200</v>
      </c>
      <c r="EJ58" s="20">
        <v>264300</v>
      </c>
      <c r="EK58" s="20">
        <v>277200</v>
      </c>
      <c r="EL58" s="20">
        <v>264300</v>
      </c>
      <c r="EM58" s="20">
        <v>277200</v>
      </c>
      <c r="EN58" s="20">
        <v>264300</v>
      </c>
      <c r="EO58" s="20">
        <v>277200</v>
      </c>
      <c r="EP58" s="20">
        <v>264300</v>
      </c>
      <c r="EQ58" s="20">
        <v>277200</v>
      </c>
      <c r="ER58" s="20">
        <v>264300</v>
      </c>
      <c r="ES58" s="20">
        <v>277200</v>
      </c>
      <c r="ET58" s="20">
        <v>264300</v>
      </c>
      <c r="EU58" s="20">
        <v>264300</v>
      </c>
      <c r="EV58" s="20">
        <v>277200</v>
      </c>
      <c r="EW58" s="20">
        <v>264300</v>
      </c>
      <c r="EX58" s="20">
        <v>264300</v>
      </c>
      <c r="EY58" s="20">
        <v>277200</v>
      </c>
      <c r="EZ58" s="20">
        <v>264300</v>
      </c>
      <c r="FA58" s="20">
        <v>277200</v>
      </c>
      <c r="FB58" s="20">
        <v>264300</v>
      </c>
      <c r="FC58" s="20">
        <v>277200</v>
      </c>
      <c r="FD58" s="34" t="s">
        <v>163</v>
      </c>
      <c r="FE58" s="34" t="s">
        <v>163</v>
      </c>
      <c r="FF58" s="34" t="s">
        <v>163</v>
      </c>
      <c r="FG58" s="20">
        <v>264300</v>
      </c>
      <c r="FH58" s="20">
        <v>277200</v>
      </c>
      <c r="FI58" s="20">
        <v>264300</v>
      </c>
      <c r="FJ58" s="20">
        <v>277200</v>
      </c>
      <c r="FK58" s="20">
        <v>264300</v>
      </c>
      <c r="FL58" s="20">
        <v>277200</v>
      </c>
      <c r="FM58" s="34" t="s">
        <v>163</v>
      </c>
      <c r="FN58" s="20">
        <v>264300</v>
      </c>
      <c r="FO58" s="20">
        <v>277200</v>
      </c>
      <c r="FP58" s="20">
        <v>264300</v>
      </c>
      <c r="FQ58" s="20">
        <v>264300</v>
      </c>
      <c r="FR58" s="20">
        <v>277200</v>
      </c>
      <c r="FS58" s="20">
        <v>277200</v>
      </c>
      <c r="FT58" s="20">
        <v>264300</v>
      </c>
      <c r="FU58" s="20">
        <v>277200</v>
      </c>
      <c r="FV58" s="20">
        <v>264300</v>
      </c>
      <c r="FW58" s="20">
        <v>277200</v>
      </c>
      <c r="FX58" s="20">
        <v>264300</v>
      </c>
      <c r="FY58" s="20">
        <v>277200</v>
      </c>
      <c r="FZ58" s="20">
        <v>264300</v>
      </c>
      <c r="GA58" s="20">
        <v>277200</v>
      </c>
      <c r="GB58" s="20">
        <v>264300</v>
      </c>
      <c r="GC58" s="20">
        <v>264300</v>
      </c>
      <c r="GD58" s="34" t="s">
        <v>163</v>
      </c>
      <c r="GE58" s="20">
        <v>264300</v>
      </c>
      <c r="GF58" s="20">
        <v>277200</v>
      </c>
      <c r="GG58" s="20">
        <v>264300</v>
      </c>
      <c r="GH58" s="20">
        <v>277200</v>
      </c>
      <c r="GI58" s="20">
        <v>264300</v>
      </c>
      <c r="GJ58" s="20">
        <v>277200</v>
      </c>
      <c r="GK58" s="34" t="s">
        <v>163</v>
      </c>
      <c r="GL58" s="20">
        <v>264300</v>
      </c>
      <c r="GM58" s="20">
        <v>277200</v>
      </c>
      <c r="GN58" s="20">
        <v>264300</v>
      </c>
      <c r="GO58" s="20">
        <v>277200</v>
      </c>
      <c r="GP58" s="20">
        <v>311900</v>
      </c>
      <c r="GQ58" s="20">
        <v>311900</v>
      </c>
      <c r="GR58" s="20">
        <v>327100</v>
      </c>
      <c r="GS58" s="20">
        <v>327100</v>
      </c>
      <c r="GT58" s="20">
        <v>311900</v>
      </c>
      <c r="GU58" s="20">
        <v>327100</v>
      </c>
      <c r="GV58" s="20">
        <v>311900</v>
      </c>
      <c r="GW58" s="20">
        <v>327100</v>
      </c>
      <c r="GX58" s="20">
        <v>311900</v>
      </c>
      <c r="GY58" s="20">
        <v>327100</v>
      </c>
      <c r="GZ58" s="20">
        <v>264300</v>
      </c>
      <c r="HA58" s="20">
        <v>277200</v>
      </c>
      <c r="HB58" s="39" t="s">
        <v>163</v>
      </c>
      <c r="HC58" s="39" t="s">
        <v>163</v>
      </c>
      <c r="HD58" s="39" t="s">
        <v>163</v>
      </c>
      <c r="HE58" s="20">
        <v>311900</v>
      </c>
      <c r="HF58" s="20">
        <v>327100</v>
      </c>
      <c r="HG58" s="20">
        <v>311900</v>
      </c>
      <c r="HH58" s="20">
        <v>327100</v>
      </c>
      <c r="HI58" s="20">
        <v>311900</v>
      </c>
      <c r="HJ58" s="20">
        <v>327100</v>
      </c>
      <c r="HK58" s="39" t="s">
        <v>163</v>
      </c>
      <c r="HL58" s="20">
        <v>311900</v>
      </c>
      <c r="HM58" s="20">
        <v>327100</v>
      </c>
      <c r="HN58" s="20"/>
      <c r="HO58" s="20"/>
      <c r="HP58" s="39" t="s">
        <v>163</v>
      </c>
      <c r="HQ58" s="39" t="s">
        <v>163</v>
      </c>
      <c r="HR58" s="39" t="s">
        <v>163</v>
      </c>
      <c r="HS58" s="39" t="s">
        <v>163</v>
      </c>
      <c r="HT58" s="39" t="s">
        <v>163</v>
      </c>
      <c r="HU58" s="39" t="s">
        <v>163</v>
      </c>
      <c r="HV58" s="39" t="s">
        <v>163</v>
      </c>
      <c r="HW58" s="39" t="s">
        <v>163</v>
      </c>
      <c r="HX58" s="36" t="s">
        <v>163</v>
      </c>
      <c r="HY58" s="36" t="s">
        <v>163</v>
      </c>
      <c r="HZ58" s="20">
        <v>311900</v>
      </c>
      <c r="IA58" s="39" t="s">
        <v>163</v>
      </c>
      <c r="IB58" s="39" t="s">
        <v>163</v>
      </c>
      <c r="IC58" s="20">
        <v>311900</v>
      </c>
      <c r="ID58" s="39" t="s">
        <v>163</v>
      </c>
      <c r="IE58" s="39" t="s">
        <v>163</v>
      </c>
      <c r="IF58" s="39" t="s">
        <v>163</v>
      </c>
      <c r="IG58" s="39" t="s">
        <v>163</v>
      </c>
      <c r="IH58" s="39" t="s">
        <v>163</v>
      </c>
      <c r="II58" s="39" t="s">
        <v>163</v>
      </c>
      <c r="IJ58" s="39" t="s">
        <v>163</v>
      </c>
      <c r="IK58" s="39" t="s">
        <v>163</v>
      </c>
      <c r="IL58" s="39" t="s">
        <v>163</v>
      </c>
      <c r="IM58" s="39" t="s">
        <v>163</v>
      </c>
      <c r="IN58" s="39" t="s">
        <v>163</v>
      </c>
      <c r="IO58" s="39"/>
      <c r="IP58" s="39" t="s">
        <v>163</v>
      </c>
      <c r="IQ58" s="39" t="s">
        <v>163</v>
      </c>
      <c r="IR58" s="39" t="s">
        <v>163</v>
      </c>
      <c r="IS58" s="39" t="s">
        <v>163</v>
      </c>
      <c r="IT58" s="39" t="s">
        <v>163</v>
      </c>
      <c r="IU58" s="39" t="s">
        <v>163</v>
      </c>
      <c r="IV58" s="39" t="s">
        <v>163</v>
      </c>
      <c r="IW58" s="39" t="s">
        <v>163</v>
      </c>
      <c r="IX58" s="39" t="s">
        <v>163</v>
      </c>
      <c r="IY58" s="39" t="s">
        <v>163</v>
      </c>
      <c r="IZ58" s="39" t="s">
        <v>163</v>
      </c>
      <c r="JA58" s="39" t="s">
        <v>163</v>
      </c>
      <c r="JB58" s="39" t="s">
        <v>163</v>
      </c>
      <c r="JC58" s="39"/>
    </row>
    <row r="59" spans="1:270" x14ac:dyDescent="0.25">
      <c r="A59" s="17" t="s">
        <v>613</v>
      </c>
      <c r="B59" t="s">
        <v>163</v>
      </c>
      <c r="C59" s="55" t="s">
        <v>163</v>
      </c>
      <c r="D59" s="56" t="s">
        <v>163</v>
      </c>
      <c r="E59" s="56" t="s">
        <v>163</v>
      </c>
      <c r="F59" s="56" t="s">
        <v>163</v>
      </c>
      <c r="G59" s="57" t="s">
        <v>513</v>
      </c>
      <c r="H59" s="57" t="s">
        <v>614</v>
      </c>
      <c r="I59" s="56" t="s">
        <v>163</v>
      </c>
      <c r="J59" s="56" t="s">
        <v>163</v>
      </c>
      <c r="K59" s="56" t="s">
        <v>163</v>
      </c>
      <c r="L59" s="56" t="s">
        <v>163</v>
      </c>
      <c r="M59" s="58" t="s">
        <v>163</v>
      </c>
      <c r="O59" s="478"/>
      <c r="P59" s="19">
        <v>196000</v>
      </c>
      <c r="Q59" s="20">
        <v>196000</v>
      </c>
      <c r="R59" s="20">
        <v>196000</v>
      </c>
      <c r="S59" s="34" t="s">
        <v>163</v>
      </c>
      <c r="T59" s="34" t="s">
        <v>163</v>
      </c>
      <c r="U59" s="34" t="s">
        <v>163</v>
      </c>
      <c r="V59" s="34" t="s">
        <v>163</v>
      </c>
      <c r="W59" s="34" t="s">
        <v>163</v>
      </c>
      <c r="X59" s="20">
        <v>206000</v>
      </c>
      <c r="Y59" s="34" t="s">
        <v>163</v>
      </c>
      <c r="Z59" s="34" t="s">
        <v>163</v>
      </c>
      <c r="AA59" s="20">
        <v>201000</v>
      </c>
      <c r="AB59" s="20">
        <v>196000</v>
      </c>
      <c r="AC59" s="34" t="s">
        <v>163</v>
      </c>
      <c r="AD59" s="34" t="s">
        <v>163</v>
      </c>
      <c r="AE59" s="20">
        <v>196000</v>
      </c>
      <c r="AF59" s="34" t="s">
        <v>163</v>
      </c>
      <c r="AG59" s="20">
        <v>241000</v>
      </c>
      <c r="AH59" s="34" t="s">
        <v>163</v>
      </c>
      <c r="AI59" s="34" t="s">
        <v>163</v>
      </c>
      <c r="AJ59" s="20">
        <v>241000</v>
      </c>
      <c r="AK59" s="20">
        <v>241000</v>
      </c>
      <c r="AL59" s="20">
        <v>252700</v>
      </c>
      <c r="AM59" s="20">
        <v>252700</v>
      </c>
      <c r="AN59" s="34" t="s">
        <v>163</v>
      </c>
      <c r="AO59" s="20">
        <v>241000</v>
      </c>
      <c r="AP59" s="20">
        <v>252700</v>
      </c>
      <c r="AQ59" s="34" t="s">
        <v>163</v>
      </c>
      <c r="AR59" s="20">
        <v>241000</v>
      </c>
      <c r="AS59" s="20">
        <v>252700</v>
      </c>
      <c r="AT59" s="20">
        <v>241000</v>
      </c>
      <c r="AU59" s="20">
        <v>252700</v>
      </c>
      <c r="AV59" s="34" t="s">
        <v>163</v>
      </c>
      <c r="AW59" s="20">
        <v>241000</v>
      </c>
      <c r="AX59" s="20">
        <v>241000</v>
      </c>
      <c r="AY59" s="20">
        <v>252700</v>
      </c>
      <c r="AZ59" s="20">
        <v>252700</v>
      </c>
      <c r="BA59" s="20">
        <v>167800</v>
      </c>
      <c r="BB59" s="20">
        <v>176000</v>
      </c>
      <c r="BC59" s="20">
        <v>241000</v>
      </c>
      <c r="BD59" s="20">
        <v>252700</v>
      </c>
      <c r="BE59" s="20">
        <v>241000</v>
      </c>
      <c r="BF59" s="20">
        <v>252700</v>
      </c>
      <c r="BG59" s="20">
        <v>241000</v>
      </c>
      <c r="BH59" s="20">
        <v>252700</v>
      </c>
      <c r="BI59" s="20">
        <v>241000</v>
      </c>
      <c r="BJ59" s="20">
        <v>252700</v>
      </c>
      <c r="BK59" s="34" t="s">
        <v>163</v>
      </c>
      <c r="BL59" s="34" t="s">
        <v>163</v>
      </c>
      <c r="BM59" s="20">
        <v>241000</v>
      </c>
      <c r="BN59" s="20">
        <v>252700</v>
      </c>
      <c r="BO59" s="20">
        <v>241000</v>
      </c>
      <c r="BP59" s="20">
        <v>252700</v>
      </c>
      <c r="BQ59" s="34" t="s">
        <v>163</v>
      </c>
      <c r="BR59" s="34" t="s">
        <v>163</v>
      </c>
      <c r="BS59" s="34" t="s">
        <v>163</v>
      </c>
      <c r="BT59" s="34" t="s">
        <v>163</v>
      </c>
      <c r="BU59" s="34" t="s">
        <v>163</v>
      </c>
      <c r="BV59" s="20">
        <v>241000</v>
      </c>
      <c r="BW59" s="20">
        <v>252700</v>
      </c>
      <c r="BX59" s="20">
        <v>241000</v>
      </c>
      <c r="BY59" s="34" t="s">
        <v>163</v>
      </c>
      <c r="BZ59" s="20">
        <v>241000</v>
      </c>
      <c r="CA59" s="20">
        <v>252700</v>
      </c>
      <c r="CB59" s="20">
        <v>241000</v>
      </c>
      <c r="CC59" s="20">
        <v>252700</v>
      </c>
      <c r="CD59" s="20">
        <v>252700</v>
      </c>
      <c r="CE59" s="20">
        <v>167800</v>
      </c>
      <c r="CF59" s="20">
        <v>176000</v>
      </c>
      <c r="CG59" s="20">
        <v>241000</v>
      </c>
      <c r="CH59" s="20">
        <v>252700</v>
      </c>
      <c r="CI59" s="34" t="s">
        <v>163</v>
      </c>
      <c r="CJ59" s="20">
        <v>241000</v>
      </c>
      <c r="CK59" s="20">
        <v>252700</v>
      </c>
      <c r="CL59" s="20">
        <v>241000</v>
      </c>
      <c r="CM59" s="20">
        <v>252700</v>
      </c>
      <c r="CN59" s="34" t="s">
        <v>163</v>
      </c>
      <c r="CO59" s="34" t="s">
        <v>163</v>
      </c>
      <c r="CP59" s="34" t="s">
        <v>163</v>
      </c>
      <c r="CQ59" s="20">
        <v>264300</v>
      </c>
      <c r="CR59" s="20">
        <v>277200</v>
      </c>
      <c r="CS59" s="20">
        <v>264300</v>
      </c>
      <c r="CT59" s="20">
        <v>277200</v>
      </c>
      <c r="CU59" s="34" t="s">
        <v>163</v>
      </c>
      <c r="CV59" s="34" t="s">
        <v>163</v>
      </c>
      <c r="CW59" s="20">
        <v>264300</v>
      </c>
      <c r="CX59" s="20">
        <v>277200</v>
      </c>
      <c r="CY59" s="20">
        <v>264300</v>
      </c>
      <c r="CZ59" s="20">
        <v>277200</v>
      </c>
      <c r="DA59" s="20">
        <v>264300</v>
      </c>
      <c r="DB59" s="20">
        <v>277200</v>
      </c>
      <c r="DC59" s="20">
        <v>124500</v>
      </c>
      <c r="DD59" s="20">
        <v>130200</v>
      </c>
      <c r="DE59" s="20">
        <v>264300</v>
      </c>
      <c r="DF59" s="20">
        <v>277200</v>
      </c>
      <c r="DG59" s="20">
        <v>264300</v>
      </c>
      <c r="DH59" s="20">
        <v>277200</v>
      </c>
      <c r="DI59" s="20">
        <v>124500</v>
      </c>
      <c r="DJ59" s="20">
        <v>130200</v>
      </c>
      <c r="DK59" s="34" t="s">
        <v>163</v>
      </c>
      <c r="DL59" s="34" t="s">
        <v>163</v>
      </c>
      <c r="DM59" s="20">
        <v>328000</v>
      </c>
      <c r="DN59" s="20">
        <v>264300</v>
      </c>
      <c r="DO59" s="20">
        <v>277200</v>
      </c>
      <c r="DP59" s="34" t="s">
        <v>163</v>
      </c>
      <c r="DQ59" s="20">
        <v>264300</v>
      </c>
      <c r="DR59" s="20">
        <v>277200</v>
      </c>
      <c r="DS59" s="20">
        <v>264300</v>
      </c>
      <c r="DT59" s="20">
        <v>277200</v>
      </c>
      <c r="DU59" s="20">
        <v>264300</v>
      </c>
      <c r="DV59" s="20">
        <v>277200</v>
      </c>
      <c r="DW59" s="20">
        <v>264300</v>
      </c>
      <c r="DX59" s="20">
        <v>277200</v>
      </c>
      <c r="DY59" s="20">
        <v>264300</v>
      </c>
      <c r="DZ59" s="20">
        <v>264300</v>
      </c>
      <c r="EA59" s="20">
        <v>277200</v>
      </c>
      <c r="EB59" s="34" t="s">
        <v>163</v>
      </c>
      <c r="EC59" s="34" t="s">
        <v>163</v>
      </c>
      <c r="ED59" s="20">
        <v>328000</v>
      </c>
      <c r="EE59" s="20">
        <v>264300</v>
      </c>
      <c r="EF59" s="20">
        <v>277200</v>
      </c>
      <c r="EG59" s="20">
        <v>264300</v>
      </c>
      <c r="EH59" s="20">
        <v>124500</v>
      </c>
      <c r="EI59" s="20">
        <v>130200</v>
      </c>
      <c r="EJ59" s="20">
        <v>264300</v>
      </c>
      <c r="EK59" s="20">
        <v>277200</v>
      </c>
      <c r="EL59" s="20">
        <v>264300</v>
      </c>
      <c r="EM59" s="20">
        <v>277200</v>
      </c>
      <c r="EN59" s="20">
        <v>264300</v>
      </c>
      <c r="EO59" s="20">
        <v>277200</v>
      </c>
      <c r="EP59" s="20">
        <v>124500</v>
      </c>
      <c r="EQ59" s="20">
        <v>130200</v>
      </c>
      <c r="ER59" s="32" t="s">
        <v>163</v>
      </c>
      <c r="ES59" s="32" t="s">
        <v>163</v>
      </c>
      <c r="ET59" s="20">
        <v>264300</v>
      </c>
      <c r="EU59" s="20">
        <v>264300</v>
      </c>
      <c r="EV59" s="20">
        <v>277200</v>
      </c>
      <c r="EW59" s="20">
        <v>264300</v>
      </c>
      <c r="EX59" s="20">
        <v>264300</v>
      </c>
      <c r="EY59" s="20">
        <v>277200</v>
      </c>
      <c r="EZ59" s="20">
        <v>264300</v>
      </c>
      <c r="FA59" s="20">
        <v>277200</v>
      </c>
      <c r="FB59" s="20">
        <v>264300</v>
      </c>
      <c r="FC59" s="20">
        <v>277200</v>
      </c>
      <c r="FD59" s="34" t="s">
        <v>163</v>
      </c>
      <c r="FE59" s="34" t="s">
        <v>163</v>
      </c>
      <c r="FF59" s="34" t="s">
        <v>163</v>
      </c>
      <c r="FG59" s="20">
        <v>264300</v>
      </c>
      <c r="FH59" s="20">
        <v>277200</v>
      </c>
      <c r="FI59" s="20">
        <v>264300</v>
      </c>
      <c r="FJ59" s="20">
        <v>277200</v>
      </c>
      <c r="FK59" s="20">
        <v>124500</v>
      </c>
      <c r="FL59" s="20">
        <v>130200</v>
      </c>
      <c r="FM59" s="34" t="s">
        <v>163</v>
      </c>
      <c r="FN59" s="20">
        <v>264300</v>
      </c>
      <c r="FO59" s="20">
        <v>277200</v>
      </c>
      <c r="FP59" s="20">
        <v>264300</v>
      </c>
      <c r="FQ59" s="20">
        <v>264300</v>
      </c>
      <c r="FR59" s="20">
        <v>277200</v>
      </c>
      <c r="FS59" s="20">
        <v>277200</v>
      </c>
      <c r="FT59" s="20">
        <v>264300</v>
      </c>
      <c r="FU59" s="20">
        <v>277200</v>
      </c>
      <c r="FV59" s="20">
        <v>264300</v>
      </c>
      <c r="FW59" s="20">
        <v>277200</v>
      </c>
      <c r="FX59" s="34" t="s">
        <v>163</v>
      </c>
      <c r="FY59" s="34" t="s">
        <v>163</v>
      </c>
      <c r="FZ59" s="20">
        <v>264300</v>
      </c>
      <c r="GA59" s="20">
        <v>277200</v>
      </c>
      <c r="GB59" s="20">
        <v>264300</v>
      </c>
      <c r="GC59" s="34" t="s">
        <v>163</v>
      </c>
      <c r="GD59" s="34" t="s">
        <v>163</v>
      </c>
      <c r="GE59" s="20">
        <v>264300</v>
      </c>
      <c r="GF59" s="20">
        <v>277200</v>
      </c>
      <c r="GG59" s="20">
        <v>264300</v>
      </c>
      <c r="GH59" s="20">
        <v>277200</v>
      </c>
      <c r="GI59" s="20">
        <v>124500</v>
      </c>
      <c r="GJ59" s="20">
        <v>130200</v>
      </c>
      <c r="GK59" s="34" t="s">
        <v>163</v>
      </c>
      <c r="GL59" s="20">
        <v>264300</v>
      </c>
      <c r="GM59" s="20">
        <v>277200</v>
      </c>
      <c r="GN59" s="20">
        <v>264300</v>
      </c>
      <c r="GO59" s="20">
        <v>277200</v>
      </c>
      <c r="GP59" s="20">
        <v>311900</v>
      </c>
      <c r="GQ59" s="20">
        <v>311900</v>
      </c>
      <c r="GR59" s="20">
        <v>327100</v>
      </c>
      <c r="GS59" s="20">
        <v>327100</v>
      </c>
      <c r="GT59" s="20">
        <v>311900</v>
      </c>
      <c r="GU59" s="20">
        <v>327100</v>
      </c>
      <c r="GV59" s="20">
        <v>311900</v>
      </c>
      <c r="GW59" s="20">
        <v>327100</v>
      </c>
      <c r="GX59" s="39" t="s">
        <v>163</v>
      </c>
      <c r="GY59" s="39" t="s">
        <v>163</v>
      </c>
      <c r="GZ59" s="20">
        <v>264300</v>
      </c>
      <c r="HA59" s="20">
        <v>277200</v>
      </c>
      <c r="HB59" s="39" t="s">
        <v>163</v>
      </c>
      <c r="HC59" s="39" t="s">
        <v>163</v>
      </c>
      <c r="HD59" s="39" t="s">
        <v>163</v>
      </c>
      <c r="HE59" s="20">
        <v>311900</v>
      </c>
      <c r="HF59" s="20">
        <v>327100</v>
      </c>
      <c r="HG59" s="20">
        <v>311900</v>
      </c>
      <c r="HH59" s="20">
        <v>327100</v>
      </c>
      <c r="HI59" s="20">
        <v>146900</v>
      </c>
      <c r="HJ59" s="20">
        <v>153600</v>
      </c>
      <c r="HK59" s="39" t="s">
        <v>163</v>
      </c>
      <c r="HL59" s="20">
        <v>311900</v>
      </c>
      <c r="HM59" s="20">
        <v>327100</v>
      </c>
      <c r="HN59" s="20"/>
      <c r="HO59" s="20"/>
      <c r="HP59" s="39" t="s">
        <v>163</v>
      </c>
      <c r="HQ59" s="39" t="s">
        <v>163</v>
      </c>
      <c r="HR59" s="39" t="s">
        <v>163</v>
      </c>
      <c r="HS59" s="39" t="s">
        <v>163</v>
      </c>
      <c r="HT59" s="39" t="s">
        <v>163</v>
      </c>
      <c r="HU59" s="39" t="s">
        <v>163</v>
      </c>
      <c r="HV59" s="39" t="s">
        <v>163</v>
      </c>
      <c r="HW59" s="39" t="s">
        <v>163</v>
      </c>
      <c r="HX59" s="36" t="s">
        <v>163</v>
      </c>
      <c r="HY59" s="36" t="s">
        <v>163</v>
      </c>
      <c r="HZ59" s="20">
        <v>311900</v>
      </c>
      <c r="IA59" s="39" t="s">
        <v>163</v>
      </c>
      <c r="IB59" s="39" t="s">
        <v>163</v>
      </c>
      <c r="IC59" s="20">
        <v>311900</v>
      </c>
      <c r="ID59" s="39" t="s">
        <v>163</v>
      </c>
      <c r="IE59" s="39" t="s">
        <v>163</v>
      </c>
      <c r="IF59" s="39" t="s">
        <v>163</v>
      </c>
      <c r="IG59" s="39" t="s">
        <v>163</v>
      </c>
      <c r="IH59" s="39" t="s">
        <v>163</v>
      </c>
      <c r="II59" s="39" t="s">
        <v>163</v>
      </c>
      <c r="IJ59" s="39" t="s">
        <v>163</v>
      </c>
      <c r="IK59" s="39" t="s">
        <v>163</v>
      </c>
      <c r="IL59" s="39" t="s">
        <v>163</v>
      </c>
      <c r="IM59" s="39" t="s">
        <v>163</v>
      </c>
      <c r="IN59" s="39" t="s">
        <v>163</v>
      </c>
      <c r="IO59" s="39"/>
      <c r="IP59" s="39" t="s">
        <v>163</v>
      </c>
      <c r="IQ59" s="39" t="s">
        <v>163</v>
      </c>
      <c r="IR59" s="39" t="s">
        <v>163</v>
      </c>
      <c r="IS59" s="39" t="s">
        <v>163</v>
      </c>
      <c r="IT59" s="39" t="s">
        <v>163</v>
      </c>
      <c r="IU59" s="39" t="s">
        <v>163</v>
      </c>
      <c r="IV59" s="39" t="s">
        <v>163</v>
      </c>
      <c r="IW59" s="39" t="s">
        <v>163</v>
      </c>
      <c r="IX59" s="39" t="s">
        <v>163</v>
      </c>
      <c r="IY59" s="39" t="s">
        <v>163</v>
      </c>
      <c r="IZ59" s="39" t="s">
        <v>163</v>
      </c>
      <c r="JA59" s="39" t="s">
        <v>163</v>
      </c>
      <c r="JB59" s="39" t="s">
        <v>163</v>
      </c>
      <c r="JC59" s="39"/>
    </row>
    <row r="60" spans="1:270" x14ac:dyDescent="0.25">
      <c r="A60" s="17" t="s">
        <v>615</v>
      </c>
      <c r="B60" t="s">
        <v>163</v>
      </c>
      <c r="O60" s="478"/>
      <c r="P60" s="19">
        <v>216000</v>
      </c>
      <c r="Q60" s="20">
        <v>216000</v>
      </c>
      <c r="R60" s="20">
        <v>216000</v>
      </c>
      <c r="S60" s="34" t="s">
        <v>163</v>
      </c>
      <c r="T60" s="34" t="s">
        <v>163</v>
      </c>
      <c r="U60" s="34" t="s">
        <v>163</v>
      </c>
      <c r="V60" s="34" t="s">
        <v>163</v>
      </c>
      <c r="W60" s="34" t="s">
        <v>163</v>
      </c>
      <c r="X60" s="20">
        <v>226000</v>
      </c>
      <c r="Y60" s="34" t="s">
        <v>163</v>
      </c>
      <c r="Z60" s="34" t="s">
        <v>163</v>
      </c>
      <c r="AA60" s="20">
        <v>221000</v>
      </c>
      <c r="AB60" s="20">
        <v>216000</v>
      </c>
      <c r="AC60" s="34" t="s">
        <v>163</v>
      </c>
      <c r="AD60" s="34" t="s">
        <v>163</v>
      </c>
      <c r="AE60" s="20">
        <v>216000</v>
      </c>
      <c r="AF60" s="34" t="s">
        <v>163</v>
      </c>
      <c r="AG60" s="20">
        <v>265700</v>
      </c>
      <c r="AH60" s="34" t="s">
        <v>163</v>
      </c>
      <c r="AI60" s="34" t="s">
        <v>163</v>
      </c>
      <c r="AJ60" s="20">
        <v>265700</v>
      </c>
      <c r="AK60" s="20">
        <v>265700</v>
      </c>
      <c r="AL60" s="20">
        <v>278500</v>
      </c>
      <c r="AM60" s="20">
        <v>278500</v>
      </c>
      <c r="AN60" s="34" t="s">
        <v>163</v>
      </c>
      <c r="AO60" s="20">
        <v>265700</v>
      </c>
      <c r="AP60" s="20">
        <v>278500</v>
      </c>
      <c r="AQ60" s="34" t="s">
        <v>163</v>
      </c>
      <c r="AR60" s="20">
        <v>265700</v>
      </c>
      <c r="AS60" s="20">
        <v>278500</v>
      </c>
      <c r="AT60" s="20">
        <v>265700</v>
      </c>
      <c r="AU60" s="20">
        <v>278500</v>
      </c>
      <c r="AV60" s="34" t="s">
        <v>163</v>
      </c>
      <c r="AW60" s="20">
        <v>265700</v>
      </c>
      <c r="AX60" s="20">
        <v>265700</v>
      </c>
      <c r="AY60" s="20">
        <v>278500</v>
      </c>
      <c r="AZ60" s="20">
        <v>278500</v>
      </c>
      <c r="BA60" s="34" t="s">
        <v>163</v>
      </c>
      <c r="BB60" s="34" t="s">
        <v>163</v>
      </c>
      <c r="BC60" s="20">
        <v>265700</v>
      </c>
      <c r="BD60" s="20">
        <v>278500</v>
      </c>
      <c r="BE60" s="20">
        <v>265700</v>
      </c>
      <c r="BF60" s="20">
        <v>278500</v>
      </c>
      <c r="BG60" s="20">
        <v>265700</v>
      </c>
      <c r="BH60" s="20">
        <v>278500</v>
      </c>
      <c r="BI60" s="20">
        <v>265700</v>
      </c>
      <c r="BJ60" s="20">
        <v>278500</v>
      </c>
      <c r="BK60" s="34" t="s">
        <v>163</v>
      </c>
      <c r="BL60" s="34" t="s">
        <v>163</v>
      </c>
      <c r="BM60" s="20">
        <v>265700</v>
      </c>
      <c r="BN60" s="20">
        <v>278500</v>
      </c>
      <c r="BO60" s="20">
        <v>265700</v>
      </c>
      <c r="BP60" s="20">
        <v>278500</v>
      </c>
      <c r="BQ60" s="34" t="s">
        <v>163</v>
      </c>
      <c r="BR60" s="34" t="s">
        <v>163</v>
      </c>
      <c r="BS60" s="34" t="s">
        <v>163</v>
      </c>
      <c r="BT60" s="34" t="s">
        <v>163</v>
      </c>
      <c r="BU60" s="34" t="s">
        <v>163</v>
      </c>
      <c r="BV60" s="20">
        <v>265700</v>
      </c>
      <c r="BW60" s="20">
        <v>278500</v>
      </c>
      <c r="BX60" s="20">
        <v>265700</v>
      </c>
      <c r="BY60" s="34" t="s">
        <v>163</v>
      </c>
      <c r="BZ60" s="20">
        <v>265700</v>
      </c>
      <c r="CA60" s="20">
        <v>278500</v>
      </c>
      <c r="CB60" s="20">
        <v>265700</v>
      </c>
      <c r="CC60" s="20">
        <v>278500</v>
      </c>
      <c r="CD60" s="20">
        <v>278500</v>
      </c>
      <c r="CE60" s="34" t="s">
        <v>163</v>
      </c>
      <c r="CF60" s="34" t="s">
        <v>163</v>
      </c>
      <c r="CG60" s="20">
        <v>265700</v>
      </c>
      <c r="CH60" s="20">
        <v>278500</v>
      </c>
      <c r="CI60" s="34" t="s">
        <v>163</v>
      </c>
      <c r="CJ60" s="20">
        <v>265700</v>
      </c>
      <c r="CK60" s="20">
        <v>278500</v>
      </c>
      <c r="CL60" s="20">
        <v>265700</v>
      </c>
      <c r="CM60" s="20">
        <v>278500</v>
      </c>
      <c r="CN60" s="34" t="s">
        <v>163</v>
      </c>
      <c r="CO60" s="34" t="s">
        <v>163</v>
      </c>
      <c r="CP60" s="34" t="s">
        <v>163</v>
      </c>
      <c r="CQ60" s="20">
        <v>292100</v>
      </c>
      <c r="CR60" s="20">
        <v>305900</v>
      </c>
      <c r="CS60" s="20">
        <v>292100</v>
      </c>
      <c r="CT60" s="20">
        <v>305900</v>
      </c>
      <c r="CU60" s="34" t="s">
        <v>163</v>
      </c>
      <c r="CV60" s="34" t="s">
        <v>163</v>
      </c>
      <c r="CW60" s="20">
        <v>292100</v>
      </c>
      <c r="CX60" s="20">
        <v>305900</v>
      </c>
      <c r="CY60" s="20">
        <v>292100</v>
      </c>
      <c r="CZ60" s="20">
        <v>305900</v>
      </c>
      <c r="DA60" s="20">
        <v>292100</v>
      </c>
      <c r="DB60" s="20">
        <v>305900</v>
      </c>
      <c r="DC60" s="34" t="s">
        <v>163</v>
      </c>
      <c r="DD60" s="34" t="s">
        <v>163</v>
      </c>
      <c r="DE60" s="20">
        <v>292100</v>
      </c>
      <c r="DF60" s="20">
        <v>305900</v>
      </c>
      <c r="DG60" s="20">
        <v>292100</v>
      </c>
      <c r="DH60" s="20">
        <v>305900</v>
      </c>
      <c r="DI60" s="34" t="s">
        <v>163</v>
      </c>
      <c r="DJ60" s="34" t="s">
        <v>163</v>
      </c>
      <c r="DK60" s="34" t="s">
        <v>163</v>
      </c>
      <c r="DL60" s="34" t="s">
        <v>163</v>
      </c>
      <c r="DM60" s="34" t="s">
        <v>163</v>
      </c>
      <c r="DN60" s="20">
        <v>292100</v>
      </c>
      <c r="DO60" s="20">
        <v>305900</v>
      </c>
      <c r="DP60" s="34" t="s">
        <v>163</v>
      </c>
      <c r="DQ60" s="20">
        <v>292100</v>
      </c>
      <c r="DR60" s="20">
        <v>305900</v>
      </c>
      <c r="DS60" s="20">
        <v>292100</v>
      </c>
      <c r="DT60" s="20">
        <v>305900</v>
      </c>
      <c r="DU60" s="20">
        <v>292100</v>
      </c>
      <c r="DV60" s="20">
        <v>305900</v>
      </c>
      <c r="DW60" s="20">
        <v>292100</v>
      </c>
      <c r="DX60" s="20">
        <v>305900</v>
      </c>
      <c r="DY60" s="20">
        <v>292100</v>
      </c>
      <c r="DZ60" s="20">
        <v>292100</v>
      </c>
      <c r="EA60" s="20">
        <v>305900</v>
      </c>
      <c r="EB60" s="34" t="s">
        <v>163</v>
      </c>
      <c r="EC60" s="34" t="s">
        <v>163</v>
      </c>
      <c r="ED60" s="34" t="s">
        <v>163</v>
      </c>
      <c r="EE60" s="20">
        <v>292100</v>
      </c>
      <c r="EF60" s="20">
        <v>305900</v>
      </c>
      <c r="EG60" s="20">
        <v>292100</v>
      </c>
      <c r="EH60" s="34" t="s">
        <v>163</v>
      </c>
      <c r="EI60" s="34" t="s">
        <v>163</v>
      </c>
      <c r="EJ60" s="20">
        <v>292100</v>
      </c>
      <c r="EK60" s="20">
        <v>305900</v>
      </c>
      <c r="EL60" s="20">
        <v>292100</v>
      </c>
      <c r="EM60" s="20">
        <v>305900</v>
      </c>
      <c r="EN60" s="20">
        <v>292100</v>
      </c>
      <c r="EO60" s="20">
        <v>305900</v>
      </c>
      <c r="EP60" s="34" t="s">
        <v>163</v>
      </c>
      <c r="EQ60" s="34" t="s">
        <v>163</v>
      </c>
      <c r="ER60" s="34" t="s">
        <v>163</v>
      </c>
      <c r="ES60" s="34" t="s">
        <v>163</v>
      </c>
      <c r="ET60" s="20">
        <v>292100</v>
      </c>
      <c r="EU60" s="20">
        <v>292100</v>
      </c>
      <c r="EV60" s="20">
        <v>305900</v>
      </c>
      <c r="EW60" s="20">
        <v>292100</v>
      </c>
      <c r="EX60" s="20">
        <v>292100</v>
      </c>
      <c r="EY60" s="20">
        <v>305900</v>
      </c>
      <c r="EZ60" s="20">
        <v>292100</v>
      </c>
      <c r="FA60" s="20">
        <v>305900</v>
      </c>
      <c r="FB60" s="20">
        <v>292100</v>
      </c>
      <c r="FC60" s="20">
        <v>305900</v>
      </c>
      <c r="FD60" s="34" t="s">
        <v>163</v>
      </c>
      <c r="FE60" s="34" t="s">
        <v>163</v>
      </c>
      <c r="FF60" s="34" t="s">
        <v>163</v>
      </c>
      <c r="FG60" s="20">
        <v>292100</v>
      </c>
      <c r="FH60" s="20">
        <v>305900</v>
      </c>
      <c r="FI60" s="20">
        <v>292100</v>
      </c>
      <c r="FJ60" s="20">
        <v>305900</v>
      </c>
      <c r="FK60" s="34" t="s">
        <v>163</v>
      </c>
      <c r="FL60" s="34" t="s">
        <v>163</v>
      </c>
      <c r="FM60" s="34" t="s">
        <v>163</v>
      </c>
      <c r="FN60" s="20">
        <v>292100</v>
      </c>
      <c r="FO60" s="20">
        <v>305900</v>
      </c>
      <c r="FP60" s="20">
        <v>292100</v>
      </c>
      <c r="FQ60" s="20">
        <v>292100</v>
      </c>
      <c r="FR60" s="20">
        <v>305900</v>
      </c>
      <c r="FS60" s="20">
        <v>305900</v>
      </c>
      <c r="FT60" s="20">
        <v>292100</v>
      </c>
      <c r="FU60" s="20">
        <v>305900</v>
      </c>
      <c r="FV60" s="20">
        <v>292100</v>
      </c>
      <c r="FW60" s="20">
        <v>305900</v>
      </c>
      <c r="FX60" s="34" t="s">
        <v>163</v>
      </c>
      <c r="FY60" s="34" t="s">
        <v>163</v>
      </c>
      <c r="FZ60" s="20">
        <v>292100</v>
      </c>
      <c r="GA60" s="20">
        <v>305900</v>
      </c>
      <c r="GB60" s="20">
        <v>292100</v>
      </c>
      <c r="GC60" s="34" t="s">
        <v>163</v>
      </c>
      <c r="GD60" s="34" t="s">
        <v>163</v>
      </c>
      <c r="GE60" s="20">
        <v>292100</v>
      </c>
      <c r="GF60" s="20">
        <v>305900</v>
      </c>
      <c r="GG60" s="20">
        <v>292100</v>
      </c>
      <c r="GH60" s="20">
        <v>305900</v>
      </c>
      <c r="GI60" s="34" t="s">
        <v>163</v>
      </c>
      <c r="GJ60" s="34" t="s">
        <v>163</v>
      </c>
      <c r="GK60" s="34" t="s">
        <v>163</v>
      </c>
      <c r="GL60" s="20">
        <v>292100</v>
      </c>
      <c r="GM60" s="20">
        <v>305900</v>
      </c>
      <c r="GN60" s="20">
        <v>292100</v>
      </c>
      <c r="GO60" s="20">
        <v>305900</v>
      </c>
      <c r="GP60" s="20">
        <v>344700</v>
      </c>
      <c r="GQ60" s="20">
        <v>344700</v>
      </c>
      <c r="GR60" s="20">
        <v>361000</v>
      </c>
      <c r="GS60" s="20">
        <v>361000</v>
      </c>
      <c r="GT60" s="20">
        <v>344700</v>
      </c>
      <c r="GU60" s="20">
        <v>361000</v>
      </c>
      <c r="GV60" s="20">
        <v>344700</v>
      </c>
      <c r="GW60" s="20">
        <v>361000</v>
      </c>
      <c r="GX60" s="39" t="s">
        <v>163</v>
      </c>
      <c r="GY60" s="39" t="s">
        <v>163</v>
      </c>
      <c r="GZ60" s="20">
        <v>292100</v>
      </c>
      <c r="HA60" s="20">
        <v>305900</v>
      </c>
      <c r="HB60" s="39" t="s">
        <v>163</v>
      </c>
      <c r="HC60" s="39" t="s">
        <v>163</v>
      </c>
      <c r="HD60" s="39" t="s">
        <v>163</v>
      </c>
      <c r="HE60" s="20">
        <v>344700</v>
      </c>
      <c r="HF60" s="20">
        <v>361000</v>
      </c>
      <c r="HG60" s="20">
        <v>344700</v>
      </c>
      <c r="HH60" s="20">
        <v>361000</v>
      </c>
      <c r="HI60" s="39" t="s">
        <v>163</v>
      </c>
      <c r="HJ60" s="39" t="s">
        <v>163</v>
      </c>
      <c r="HK60" s="39" t="s">
        <v>163</v>
      </c>
      <c r="HL60" s="20">
        <v>344700</v>
      </c>
      <c r="HM60" s="20">
        <v>361000</v>
      </c>
      <c r="HN60" s="20"/>
      <c r="HO60" s="20"/>
      <c r="HP60" s="39" t="s">
        <v>163</v>
      </c>
      <c r="HQ60" s="39" t="s">
        <v>163</v>
      </c>
      <c r="HR60" s="39" t="s">
        <v>163</v>
      </c>
      <c r="HS60" s="39" t="s">
        <v>163</v>
      </c>
      <c r="HT60" s="39" t="s">
        <v>163</v>
      </c>
      <c r="HU60" s="39" t="s">
        <v>163</v>
      </c>
      <c r="HV60" s="39" t="s">
        <v>163</v>
      </c>
      <c r="HW60" s="39" t="s">
        <v>163</v>
      </c>
      <c r="HX60" s="36" t="s">
        <v>163</v>
      </c>
      <c r="HY60" s="36" t="s">
        <v>163</v>
      </c>
      <c r="HZ60" s="20">
        <v>344700</v>
      </c>
      <c r="IA60" s="39" t="s">
        <v>163</v>
      </c>
      <c r="IB60" s="39" t="s">
        <v>163</v>
      </c>
      <c r="IC60" s="20">
        <v>344700</v>
      </c>
      <c r="ID60" s="39" t="s">
        <v>163</v>
      </c>
      <c r="IE60" s="39" t="s">
        <v>163</v>
      </c>
      <c r="IF60" s="39" t="s">
        <v>163</v>
      </c>
      <c r="IG60" s="39" t="s">
        <v>163</v>
      </c>
      <c r="IH60" s="39" t="s">
        <v>163</v>
      </c>
      <c r="II60" s="39" t="s">
        <v>163</v>
      </c>
      <c r="IJ60" s="39" t="s">
        <v>163</v>
      </c>
      <c r="IK60" s="39" t="s">
        <v>163</v>
      </c>
      <c r="IL60" s="39" t="s">
        <v>163</v>
      </c>
      <c r="IM60" s="39" t="s">
        <v>163</v>
      </c>
      <c r="IN60" s="39" t="s">
        <v>163</v>
      </c>
      <c r="IO60" s="39"/>
      <c r="IP60" s="39" t="s">
        <v>163</v>
      </c>
      <c r="IQ60" s="39" t="s">
        <v>163</v>
      </c>
      <c r="IR60" s="39" t="s">
        <v>163</v>
      </c>
      <c r="IS60" s="39" t="s">
        <v>163</v>
      </c>
      <c r="IT60" s="39" t="s">
        <v>163</v>
      </c>
      <c r="IU60" s="39" t="s">
        <v>163</v>
      </c>
      <c r="IV60" s="39" t="s">
        <v>163</v>
      </c>
      <c r="IW60" s="39" t="s">
        <v>163</v>
      </c>
      <c r="IX60" s="39" t="s">
        <v>163</v>
      </c>
      <c r="IY60" s="39" t="s">
        <v>163</v>
      </c>
      <c r="IZ60" s="39" t="s">
        <v>163</v>
      </c>
      <c r="JA60" s="39" t="s">
        <v>163</v>
      </c>
      <c r="JB60" s="39" t="s">
        <v>163</v>
      </c>
      <c r="JC60" s="39"/>
    </row>
    <row r="61" spans="1:270" x14ac:dyDescent="0.25">
      <c r="A61" s="17" t="s">
        <v>616</v>
      </c>
      <c r="B61" t="s">
        <v>163</v>
      </c>
      <c r="C61" s="67" t="s">
        <v>617</v>
      </c>
      <c r="D61" s="67" t="s">
        <v>618</v>
      </c>
      <c r="E61" s="67" t="s">
        <v>619</v>
      </c>
      <c r="F61" s="67" t="s">
        <v>620</v>
      </c>
      <c r="G61" s="67" t="s">
        <v>621</v>
      </c>
      <c r="O61" s="478"/>
      <c r="P61" s="19">
        <v>216000</v>
      </c>
      <c r="Q61" s="20">
        <v>216000</v>
      </c>
      <c r="R61" s="20">
        <v>216000</v>
      </c>
      <c r="S61" s="34" t="s">
        <v>163</v>
      </c>
      <c r="T61" s="34" t="s">
        <v>163</v>
      </c>
      <c r="U61" s="34" t="s">
        <v>163</v>
      </c>
      <c r="V61" s="34" t="s">
        <v>163</v>
      </c>
      <c r="W61" s="34" t="s">
        <v>163</v>
      </c>
      <c r="X61" s="20">
        <v>231000</v>
      </c>
      <c r="Y61" s="34" t="s">
        <v>163</v>
      </c>
      <c r="Z61" s="34" t="s">
        <v>163</v>
      </c>
      <c r="AA61" s="20">
        <v>221000</v>
      </c>
      <c r="AB61" s="20">
        <v>216000</v>
      </c>
      <c r="AC61" s="34" t="s">
        <v>163</v>
      </c>
      <c r="AD61" s="34" t="s">
        <v>163</v>
      </c>
      <c r="AE61" s="20">
        <v>216000</v>
      </c>
      <c r="AF61" s="34" t="s">
        <v>163</v>
      </c>
      <c r="AG61" s="20">
        <v>265700</v>
      </c>
      <c r="AH61" s="34" t="s">
        <v>163</v>
      </c>
      <c r="AI61" s="34" t="s">
        <v>163</v>
      </c>
      <c r="AJ61" s="20">
        <v>265700</v>
      </c>
      <c r="AK61" s="20">
        <v>265700</v>
      </c>
      <c r="AL61" s="20">
        <v>278500</v>
      </c>
      <c r="AM61" s="20">
        <v>278500</v>
      </c>
      <c r="AN61" s="34" t="s">
        <v>163</v>
      </c>
      <c r="AO61" s="20">
        <v>265700</v>
      </c>
      <c r="AP61" s="20">
        <v>278500</v>
      </c>
      <c r="AQ61" s="34" t="s">
        <v>163</v>
      </c>
      <c r="AR61" s="20">
        <v>265700</v>
      </c>
      <c r="AS61" s="20">
        <v>278500</v>
      </c>
      <c r="AT61" s="20">
        <v>265700</v>
      </c>
      <c r="AU61" s="20">
        <v>278500</v>
      </c>
      <c r="AV61" s="34" t="s">
        <v>163</v>
      </c>
      <c r="AW61" s="20">
        <v>265700</v>
      </c>
      <c r="AX61" s="20">
        <v>265700</v>
      </c>
      <c r="AY61" s="20">
        <v>278500</v>
      </c>
      <c r="AZ61" s="20">
        <v>278500</v>
      </c>
      <c r="BA61" s="34" t="s">
        <v>163</v>
      </c>
      <c r="BB61" s="34" t="s">
        <v>163</v>
      </c>
      <c r="BC61" s="20">
        <v>265700</v>
      </c>
      <c r="BD61" s="20">
        <v>278500</v>
      </c>
      <c r="BE61" s="20">
        <v>265700</v>
      </c>
      <c r="BF61" s="20">
        <v>278500</v>
      </c>
      <c r="BG61" s="20">
        <v>265700</v>
      </c>
      <c r="BH61" s="20">
        <v>278500</v>
      </c>
      <c r="BI61" s="20">
        <v>265700</v>
      </c>
      <c r="BJ61" s="20">
        <v>278500</v>
      </c>
      <c r="BK61" s="34" t="s">
        <v>163</v>
      </c>
      <c r="BL61" s="34" t="s">
        <v>163</v>
      </c>
      <c r="BM61" s="20">
        <v>265700</v>
      </c>
      <c r="BN61" s="20">
        <v>278500</v>
      </c>
      <c r="BO61" s="34" t="s">
        <v>163</v>
      </c>
      <c r="BP61" s="34" t="s">
        <v>163</v>
      </c>
      <c r="BQ61" s="34" t="s">
        <v>163</v>
      </c>
      <c r="BR61" s="34" t="s">
        <v>163</v>
      </c>
      <c r="BS61" s="34" t="s">
        <v>163</v>
      </c>
      <c r="BT61" s="34" t="s">
        <v>163</v>
      </c>
      <c r="BU61" s="34" t="s">
        <v>163</v>
      </c>
      <c r="BV61" s="20">
        <v>265700</v>
      </c>
      <c r="BW61" s="20">
        <v>278500</v>
      </c>
      <c r="BX61" s="20">
        <v>265700</v>
      </c>
      <c r="BY61" s="34" t="s">
        <v>163</v>
      </c>
      <c r="BZ61" s="20">
        <v>265700</v>
      </c>
      <c r="CA61" s="20">
        <v>278500</v>
      </c>
      <c r="CB61" s="20">
        <v>265700</v>
      </c>
      <c r="CC61" s="20">
        <v>278500</v>
      </c>
      <c r="CD61" s="20">
        <v>278500</v>
      </c>
      <c r="CE61" s="34" t="s">
        <v>163</v>
      </c>
      <c r="CF61" s="34" t="s">
        <v>163</v>
      </c>
      <c r="CG61" s="20">
        <v>265700</v>
      </c>
      <c r="CH61" s="20">
        <v>278500</v>
      </c>
      <c r="CI61" s="34" t="s">
        <v>163</v>
      </c>
      <c r="CJ61" s="20">
        <v>265700</v>
      </c>
      <c r="CK61" s="20">
        <v>278500</v>
      </c>
      <c r="CL61" s="20">
        <v>265700</v>
      </c>
      <c r="CM61" s="20">
        <v>278500</v>
      </c>
      <c r="CN61" s="34" t="s">
        <v>163</v>
      </c>
      <c r="CO61" s="34" t="s">
        <v>163</v>
      </c>
      <c r="CP61" s="34" t="s">
        <v>163</v>
      </c>
      <c r="CQ61" s="20">
        <v>292100</v>
      </c>
      <c r="CR61" s="20">
        <v>305900</v>
      </c>
      <c r="CS61" s="20">
        <v>292100</v>
      </c>
      <c r="CT61" s="20">
        <v>305900</v>
      </c>
      <c r="CU61" s="34" t="s">
        <v>163</v>
      </c>
      <c r="CV61" s="34" t="s">
        <v>163</v>
      </c>
      <c r="CW61" s="20">
        <v>292100</v>
      </c>
      <c r="CX61" s="20">
        <v>305900</v>
      </c>
      <c r="CY61" s="20">
        <v>292100</v>
      </c>
      <c r="CZ61" s="20">
        <v>305900</v>
      </c>
      <c r="DA61" s="20">
        <v>292100</v>
      </c>
      <c r="DB61" s="20">
        <v>305900</v>
      </c>
      <c r="DC61" s="34" t="s">
        <v>163</v>
      </c>
      <c r="DD61" s="34" t="s">
        <v>163</v>
      </c>
      <c r="DE61" s="20">
        <v>292100</v>
      </c>
      <c r="DF61" s="20">
        <v>305900</v>
      </c>
      <c r="DG61" s="20">
        <v>292100</v>
      </c>
      <c r="DH61" s="20">
        <v>305900</v>
      </c>
      <c r="DI61" s="34" t="s">
        <v>163</v>
      </c>
      <c r="DJ61" s="34" t="s">
        <v>163</v>
      </c>
      <c r="DK61" s="34" t="s">
        <v>163</v>
      </c>
      <c r="DL61" s="34" t="s">
        <v>163</v>
      </c>
      <c r="DM61" s="34" t="s">
        <v>163</v>
      </c>
      <c r="DN61" s="20">
        <v>292100</v>
      </c>
      <c r="DO61" s="20">
        <v>305900</v>
      </c>
      <c r="DP61" s="34" t="s">
        <v>163</v>
      </c>
      <c r="DQ61" s="20">
        <v>292100</v>
      </c>
      <c r="DR61" s="20">
        <v>305900</v>
      </c>
      <c r="DS61" s="20">
        <v>292100</v>
      </c>
      <c r="DT61" s="20">
        <v>305900</v>
      </c>
      <c r="DU61" s="20">
        <v>292100</v>
      </c>
      <c r="DV61" s="20">
        <v>305900</v>
      </c>
      <c r="DW61" s="20">
        <v>292100</v>
      </c>
      <c r="DX61" s="20">
        <v>305900</v>
      </c>
      <c r="DY61" s="20">
        <v>292100</v>
      </c>
      <c r="DZ61" s="20">
        <v>292100</v>
      </c>
      <c r="EA61" s="20">
        <v>305900</v>
      </c>
      <c r="EB61" s="34" t="s">
        <v>163</v>
      </c>
      <c r="EC61" s="34" t="s">
        <v>163</v>
      </c>
      <c r="ED61" s="34" t="s">
        <v>163</v>
      </c>
      <c r="EE61" s="20">
        <v>292100</v>
      </c>
      <c r="EF61" s="20">
        <v>305900</v>
      </c>
      <c r="EG61" s="20">
        <v>292100</v>
      </c>
      <c r="EH61" s="34" t="s">
        <v>163</v>
      </c>
      <c r="EI61" s="34" t="s">
        <v>163</v>
      </c>
      <c r="EJ61" s="20">
        <v>292100</v>
      </c>
      <c r="EK61" s="20">
        <v>305900</v>
      </c>
      <c r="EL61" s="20">
        <v>292100</v>
      </c>
      <c r="EM61" s="20">
        <v>305900</v>
      </c>
      <c r="EN61" s="20">
        <v>292100</v>
      </c>
      <c r="EO61" s="20">
        <v>305900</v>
      </c>
      <c r="EP61" s="34" t="s">
        <v>163</v>
      </c>
      <c r="EQ61" s="34" t="s">
        <v>163</v>
      </c>
      <c r="ER61" s="34" t="s">
        <v>163</v>
      </c>
      <c r="ES61" s="34" t="s">
        <v>163</v>
      </c>
      <c r="ET61" s="20">
        <v>292100</v>
      </c>
      <c r="EU61" s="34" t="s">
        <v>163</v>
      </c>
      <c r="EV61" s="20">
        <v>305900</v>
      </c>
      <c r="EW61" s="20">
        <v>292100</v>
      </c>
      <c r="EX61" s="20">
        <v>292100</v>
      </c>
      <c r="EY61" s="20">
        <v>305900</v>
      </c>
      <c r="EZ61" s="20">
        <v>292100</v>
      </c>
      <c r="FA61" s="20">
        <v>305900</v>
      </c>
      <c r="FB61" s="20">
        <v>292100</v>
      </c>
      <c r="FC61" s="20">
        <v>305900</v>
      </c>
      <c r="FD61" s="34" t="s">
        <v>163</v>
      </c>
      <c r="FE61" s="34" t="s">
        <v>163</v>
      </c>
      <c r="FF61" s="34" t="s">
        <v>163</v>
      </c>
      <c r="FG61" s="20">
        <v>292100</v>
      </c>
      <c r="FH61" s="20">
        <v>305900</v>
      </c>
      <c r="FI61" s="20">
        <v>292100</v>
      </c>
      <c r="FJ61" s="20">
        <v>305900</v>
      </c>
      <c r="FK61" s="34" t="s">
        <v>163</v>
      </c>
      <c r="FL61" s="34" t="s">
        <v>163</v>
      </c>
      <c r="FM61" s="34" t="s">
        <v>163</v>
      </c>
      <c r="FN61" s="20">
        <v>292100</v>
      </c>
      <c r="FO61" s="20">
        <v>305900</v>
      </c>
      <c r="FP61" s="20">
        <v>292100</v>
      </c>
      <c r="FQ61" s="20">
        <v>292100</v>
      </c>
      <c r="FR61" s="20">
        <v>305900</v>
      </c>
      <c r="FS61" s="20">
        <v>305900</v>
      </c>
      <c r="FT61" s="20">
        <v>292100</v>
      </c>
      <c r="FU61" s="20">
        <v>305900</v>
      </c>
      <c r="FV61" s="20">
        <v>292100</v>
      </c>
      <c r="FW61" s="20">
        <v>305900</v>
      </c>
      <c r="FX61" s="34" t="s">
        <v>163</v>
      </c>
      <c r="FY61" s="34" t="s">
        <v>163</v>
      </c>
      <c r="FZ61" s="20">
        <v>292100</v>
      </c>
      <c r="GA61" s="20">
        <v>305900</v>
      </c>
      <c r="GB61" s="20">
        <v>292100</v>
      </c>
      <c r="GC61" s="34" t="s">
        <v>163</v>
      </c>
      <c r="GD61" s="34" t="s">
        <v>163</v>
      </c>
      <c r="GE61" s="20">
        <v>292100</v>
      </c>
      <c r="GF61" s="20">
        <v>305900</v>
      </c>
      <c r="GG61" s="20">
        <v>292100</v>
      </c>
      <c r="GH61" s="20">
        <v>305900</v>
      </c>
      <c r="GI61" s="34" t="s">
        <v>163</v>
      </c>
      <c r="GJ61" s="34" t="s">
        <v>163</v>
      </c>
      <c r="GK61" s="34" t="s">
        <v>163</v>
      </c>
      <c r="GL61" s="20">
        <v>292100</v>
      </c>
      <c r="GM61" s="20">
        <v>305900</v>
      </c>
      <c r="GN61" s="20">
        <v>292100</v>
      </c>
      <c r="GO61" s="20">
        <v>305900</v>
      </c>
      <c r="GP61" s="20">
        <v>344700</v>
      </c>
      <c r="GQ61" s="20">
        <v>344700</v>
      </c>
      <c r="GR61" s="20">
        <v>361000</v>
      </c>
      <c r="GS61" s="20">
        <v>361000</v>
      </c>
      <c r="GT61" s="20">
        <v>344700</v>
      </c>
      <c r="GU61" s="20">
        <v>361000</v>
      </c>
      <c r="GV61" s="20">
        <v>344700</v>
      </c>
      <c r="GW61" s="20">
        <v>361000</v>
      </c>
      <c r="GX61" s="39" t="s">
        <v>163</v>
      </c>
      <c r="GY61" s="39" t="s">
        <v>163</v>
      </c>
      <c r="GZ61" s="20">
        <v>292100</v>
      </c>
      <c r="HA61" s="20">
        <v>305900</v>
      </c>
      <c r="HB61" s="39" t="s">
        <v>163</v>
      </c>
      <c r="HC61" s="39" t="s">
        <v>163</v>
      </c>
      <c r="HD61" s="39" t="s">
        <v>163</v>
      </c>
      <c r="HE61" s="20">
        <v>344700</v>
      </c>
      <c r="HF61" s="20">
        <v>361000</v>
      </c>
      <c r="HG61" s="20">
        <v>344700</v>
      </c>
      <c r="HH61" s="20">
        <v>361000</v>
      </c>
      <c r="HI61" s="39" t="s">
        <v>163</v>
      </c>
      <c r="HJ61" s="39" t="s">
        <v>163</v>
      </c>
      <c r="HK61" s="39" t="s">
        <v>163</v>
      </c>
      <c r="HL61" s="20">
        <v>344700</v>
      </c>
      <c r="HM61" s="20">
        <v>361000</v>
      </c>
      <c r="HN61" s="20"/>
      <c r="HO61" s="20"/>
      <c r="HP61" s="39" t="s">
        <v>163</v>
      </c>
      <c r="HQ61" s="39" t="s">
        <v>163</v>
      </c>
      <c r="HR61" s="39" t="s">
        <v>163</v>
      </c>
      <c r="HS61" s="39" t="s">
        <v>163</v>
      </c>
      <c r="HT61" s="39" t="s">
        <v>163</v>
      </c>
      <c r="HU61" s="39" t="s">
        <v>163</v>
      </c>
      <c r="HV61" s="39" t="s">
        <v>163</v>
      </c>
      <c r="HW61" s="39" t="s">
        <v>163</v>
      </c>
      <c r="HX61" s="36" t="s">
        <v>163</v>
      </c>
      <c r="HY61" s="36" t="s">
        <v>163</v>
      </c>
      <c r="HZ61" s="20">
        <v>344700</v>
      </c>
      <c r="IA61" s="39" t="s">
        <v>163</v>
      </c>
      <c r="IB61" s="39" t="s">
        <v>163</v>
      </c>
      <c r="IC61" s="20">
        <v>344700</v>
      </c>
      <c r="ID61" s="39" t="s">
        <v>163</v>
      </c>
      <c r="IE61" s="39" t="s">
        <v>163</v>
      </c>
      <c r="IF61" s="39" t="s">
        <v>163</v>
      </c>
      <c r="IG61" s="39" t="s">
        <v>163</v>
      </c>
      <c r="IH61" s="39" t="s">
        <v>163</v>
      </c>
      <c r="II61" s="39" t="s">
        <v>163</v>
      </c>
      <c r="IJ61" s="39" t="s">
        <v>163</v>
      </c>
      <c r="IK61" s="39" t="s">
        <v>163</v>
      </c>
      <c r="IL61" s="39" t="s">
        <v>163</v>
      </c>
      <c r="IM61" s="39" t="s">
        <v>163</v>
      </c>
      <c r="IN61" s="39" t="s">
        <v>163</v>
      </c>
      <c r="IO61" s="39"/>
      <c r="IP61" s="39" t="s">
        <v>163</v>
      </c>
      <c r="IQ61" s="39" t="s">
        <v>163</v>
      </c>
      <c r="IR61" s="39" t="s">
        <v>163</v>
      </c>
      <c r="IS61" s="39" t="s">
        <v>163</v>
      </c>
      <c r="IT61" s="39" t="s">
        <v>163</v>
      </c>
      <c r="IU61" s="39" t="s">
        <v>163</v>
      </c>
      <c r="IV61" s="39" t="s">
        <v>163</v>
      </c>
      <c r="IW61" s="39" t="s">
        <v>163</v>
      </c>
      <c r="IX61" s="39" t="s">
        <v>163</v>
      </c>
      <c r="IY61" s="39" t="s">
        <v>163</v>
      </c>
      <c r="IZ61" s="39" t="s">
        <v>163</v>
      </c>
      <c r="JA61" s="39" t="s">
        <v>163</v>
      </c>
      <c r="JB61" s="39" t="s">
        <v>163</v>
      </c>
      <c r="JC61" s="39"/>
    </row>
    <row r="62" spans="1:270" x14ac:dyDescent="0.25">
      <c r="A62" s="17" t="s">
        <v>622</v>
      </c>
      <c r="B62" t="s">
        <v>163</v>
      </c>
      <c r="C62" s="50" t="s">
        <v>174</v>
      </c>
      <c r="D62" s="50" t="s">
        <v>623</v>
      </c>
      <c r="E62" s="50" t="s">
        <v>623</v>
      </c>
      <c r="H62" s="489" t="s">
        <v>624</v>
      </c>
      <c r="I62" s="489"/>
      <c r="J62" s="489"/>
      <c r="K62" s="489"/>
      <c r="L62" s="489"/>
      <c r="O62" s="478"/>
      <c r="P62" s="19">
        <v>263000</v>
      </c>
      <c r="Q62" s="20">
        <v>263000</v>
      </c>
      <c r="R62" s="20">
        <v>263000</v>
      </c>
      <c r="S62" s="34" t="s">
        <v>163</v>
      </c>
      <c r="T62" s="34" t="s">
        <v>163</v>
      </c>
      <c r="U62" s="34" t="s">
        <v>163</v>
      </c>
      <c r="V62" s="34" t="s">
        <v>163</v>
      </c>
      <c r="W62" s="34" t="s">
        <v>163</v>
      </c>
      <c r="X62" s="20">
        <v>147000</v>
      </c>
      <c r="Y62" s="34" t="s">
        <v>163</v>
      </c>
      <c r="Z62" s="34" t="s">
        <v>163</v>
      </c>
      <c r="AA62" s="20">
        <v>221000</v>
      </c>
      <c r="AB62" s="20">
        <v>263000</v>
      </c>
      <c r="AC62" s="34" t="s">
        <v>163</v>
      </c>
      <c r="AD62" s="34" t="s">
        <v>163</v>
      </c>
      <c r="AE62" s="20">
        <v>216000</v>
      </c>
      <c r="AF62" s="34" t="s">
        <v>163</v>
      </c>
      <c r="AG62" s="20">
        <v>313400</v>
      </c>
      <c r="AH62" s="34" t="s">
        <v>163</v>
      </c>
      <c r="AI62" s="34" t="s">
        <v>163</v>
      </c>
      <c r="AJ62" s="20">
        <v>313400</v>
      </c>
      <c r="AK62" s="20">
        <v>313400</v>
      </c>
      <c r="AL62" s="20">
        <v>328600</v>
      </c>
      <c r="AM62" s="20">
        <v>328600</v>
      </c>
      <c r="AN62" s="34" t="s">
        <v>163</v>
      </c>
      <c r="AO62" s="20">
        <v>313400</v>
      </c>
      <c r="AP62" s="20">
        <v>328600</v>
      </c>
      <c r="AQ62" s="34" t="s">
        <v>163</v>
      </c>
      <c r="AR62" s="20">
        <v>313400</v>
      </c>
      <c r="AS62" s="20">
        <v>328600</v>
      </c>
      <c r="AT62" s="20">
        <v>313400</v>
      </c>
      <c r="AU62" s="20">
        <v>328600</v>
      </c>
      <c r="AV62" s="34" t="s">
        <v>163</v>
      </c>
      <c r="AW62" s="20">
        <v>313400</v>
      </c>
      <c r="AX62" s="20">
        <v>313400</v>
      </c>
      <c r="AY62" s="20">
        <v>328600</v>
      </c>
      <c r="AZ62" s="20">
        <v>328600</v>
      </c>
      <c r="BA62" s="34" t="s">
        <v>163</v>
      </c>
      <c r="BB62" s="34" t="s">
        <v>163</v>
      </c>
      <c r="BC62" s="34" t="s">
        <v>163</v>
      </c>
      <c r="BD62" s="34" t="s">
        <v>163</v>
      </c>
      <c r="BE62" s="20">
        <v>313400</v>
      </c>
      <c r="BF62" s="20">
        <v>328600</v>
      </c>
      <c r="BG62" s="20">
        <v>313400</v>
      </c>
      <c r="BH62" s="20">
        <v>328600</v>
      </c>
      <c r="BI62" s="20">
        <v>313400</v>
      </c>
      <c r="BJ62" s="20">
        <v>328600</v>
      </c>
      <c r="BK62" s="34" t="s">
        <v>163</v>
      </c>
      <c r="BL62" s="34" t="s">
        <v>163</v>
      </c>
      <c r="BM62" s="20">
        <v>313400</v>
      </c>
      <c r="BN62" s="20">
        <v>328600</v>
      </c>
      <c r="BO62" s="34" t="s">
        <v>163</v>
      </c>
      <c r="BP62" s="34" t="s">
        <v>163</v>
      </c>
      <c r="BQ62" s="34" t="s">
        <v>163</v>
      </c>
      <c r="BR62" s="34" t="s">
        <v>163</v>
      </c>
      <c r="BS62" s="34" t="s">
        <v>163</v>
      </c>
      <c r="BT62" s="34" t="s">
        <v>163</v>
      </c>
      <c r="BU62" s="34" t="s">
        <v>163</v>
      </c>
      <c r="BV62" s="20">
        <v>313400</v>
      </c>
      <c r="BW62" s="20">
        <v>328600</v>
      </c>
      <c r="BX62" s="20">
        <v>313400</v>
      </c>
      <c r="BY62" s="34" t="s">
        <v>163</v>
      </c>
      <c r="BZ62" s="20">
        <v>313400</v>
      </c>
      <c r="CA62" s="20">
        <v>328600</v>
      </c>
      <c r="CB62" s="20">
        <v>313400</v>
      </c>
      <c r="CC62" s="20">
        <v>328600</v>
      </c>
      <c r="CD62" s="20">
        <v>328600</v>
      </c>
      <c r="CE62" s="34" t="s">
        <v>163</v>
      </c>
      <c r="CF62" s="34" t="s">
        <v>163</v>
      </c>
      <c r="CG62" s="20">
        <v>313400</v>
      </c>
      <c r="CH62" s="20">
        <v>328600</v>
      </c>
      <c r="CI62" s="34" t="s">
        <v>163</v>
      </c>
      <c r="CJ62" s="20">
        <v>313400</v>
      </c>
      <c r="CK62" s="20">
        <v>328600</v>
      </c>
      <c r="CL62" s="20">
        <v>313400</v>
      </c>
      <c r="CM62" s="20">
        <v>328600</v>
      </c>
      <c r="CN62" s="34" t="s">
        <v>163</v>
      </c>
      <c r="CO62" s="34" t="s">
        <v>163</v>
      </c>
      <c r="CP62" s="34" t="s">
        <v>163</v>
      </c>
      <c r="CQ62" s="20">
        <v>328000</v>
      </c>
      <c r="CR62" s="20">
        <v>343000</v>
      </c>
      <c r="CS62" s="20">
        <v>328000</v>
      </c>
      <c r="CT62" s="20">
        <v>343000</v>
      </c>
      <c r="CU62" s="34" t="s">
        <v>163</v>
      </c>
      <c r="CV62" s="34" t="s">
        <v>163</v>
      </c>
      <c r="CW62" s="20">
        <v>328000</v>
      </c>
      <c r="CX62" s="20">
        <v>343000</v>
      </c>
      <c r="CY62" s="20">
        <v>328000</v>
      </c>
      <c r="CZ62" s="20">
        <v>343000</v>
      </c>
      <c r="DA62" s="20">
        <v>328000</v>
      </c>
      <c r="DB62" s="20">
        <v>343000</v>
      </c>
      <c r="DC62" s="34" t="s">
        <v>163</v>
      </c>
      <c r="DD62" s="34" t="s">
        <v>163</v>
      </c>
      <c r="DE62" s="20">
        <v>328000</v>
      </c>
      <c r="DF62" s="20">
        <v>343000</v>
      </c>
      <c r="DG62" s="20">
        <v>328000</v>
      </c>
      <c r="DH62" s="20">
        <v>343000</v>
      </c>
      <c r="DI62" s="34" t="s">
        <v>163</v>
      </c>
      <c r="DJ62" s="34" t="s">
        <v>163</v>
      </c>
      <c r="DK62" s="34" t="s">
        <v>163</v>
      </c>
      <c r="DL62" s="34" t="s">
        <v>163</v>
      </c>
      <c r="DM62" s="34" t="s">
        <v>163</v>
      </c>
      <c r="DN62" s="20">
        <v>328000</v>
      </c>
      <c r="DO62" s="20">
        <v>343000</v>
      </c>
      <c r="DP62" s="34" t="s">
        <v>163</v>
      </c>
      <c r="DQ62" s="20">
        <v>328000</v>
      </c>
      <c r="DR62" s="20">
        <v>343000</v>
      </c>
      <c r="DS62" s="20">
        <v>328000</v>
      </c>
      <c r="DT62" s="20">
        <v>343000</v>
      </c>
      <c r="DU62" s="20">
        <v>328000</v>
      </c>
      <c r="DV62" s="20">
        <v>343000</v>
      </c>
      <c r="DW62" s="20">
        <v>328000</v>
      </c>
      <c r="DX62" s="20">
        <v>343000</v>
      </c>
      <c r="DY62" s="20">
        <v>328000</v>
      </c>
      <c r="DZ62" s="20">
        <v>328000</v>
      </c>
      <c r="EA62" s="20">
        <v>343000</v>
      </c>
      <c r="EB62" s="34" t="s">
        <v>163</v>
      </c>
      <c r="EC62" s="34" t="s">
        <v>163</v>
      </c>
      <c r="ED62" s="34" t="s">
        <v>163</v>
      </c>
      <c r="EE62" s="20">
        <v>328000</v>
      </c>
      <c r="EF62" s="20">
        <v>343000</v>
      </c>
      <c r="EG62" s="34" t="s">
        <v>163</v>
      </c>
      <c r="EH62" s="34" t="s">
        <v>163</v>
      </c>
      <c r="EI62" s="34" t="s">
        <v>163</v>
      </c>
      <c r="EJ62" s="20">
        <v>328000</v>
      </c>
      <c r="EK62" s="20">
        <v>343000</v>
      </c>
      <c r="EL62" s="20">
        <v>328000</v>
      </c>
      <c r="EM62" s="20">
        <v>343000</v>
      </c>
      <c r="EN62" s="20">
        <v>328000</v>
      </c>
      <c r="EO62" s="20">
        <v>343000</v>
      </c>
      <c r="EP62" s="34" t="s">
        <v>163</v>
      </c>
      <c r="EQ62" s="34" t="s">
        <v>163</v>
      </c>
      <c r="ER62" s="34" t="s">
        <v>163</v>
      </c>
      <c r="ES62" s="34" t="s">
        <v>163</v>
      </c>
      <c r="ET62" s="20">
        <v>328000</v>
      </c>
      <c r="EU62" s="34" t="s">
        <v>163</v>
      </c>
      <c r="EV62" s="20">
        <v>343000</v>
      </c>
      <c r="EW62" s="20">
        <v>328000</v>
      </c>
      <c r="EX62" s="20">
        <v>328000</v>
      </c>
      <c r="EY62" s="20">
        <v>343000</v>
      </c>
      <c r="EZ62" s="20">
        <v>328000</v>
      </c>
      <c r="FA62" s="20">
        <v>343000</v>
      </c>
      <c r="FB62" s="20">
        <v>328000</v>
      </c>
      <c r="FC62" s="20">
        <v>343000</v>
      </c>
      <c r="FD62" s="34" t="s">
        <v>163</v>
      </c>
      <c r="FE62" s="34" t="s">
        <v>163</v>
      </c>
      <c r="FF62" s="34" t="s">
        <v>163</v>
      </c>
      <c r="FG62" s="20">
        <v>328000</v>
      </c>
      <c r="FH62" s="20">
        <v>343000</v>
      </c>
      <c r="FI62" s="20">
        <v>328000</v>
      </c>
      <c r="FJ62" s="20">
        <v>343000</v>
      </c>
      <c r="FK62" s="34" t="s">
        <v>163</v>
      </c>
      <c r="FL62" s="34" t="s">
        <v>163</v>
      </c>
      <c r="FM62" s="34" t="s">
        <v>163</v>
      </c>
      <c r="FN62" s="20">
        <v>328000</v>
      </c>
      <c r="FO62" s="20">
        <v>343000</v>
      </c>
      <c r="FP62" s="20">
        <v>328000</v>
      </c>
      <c r="FQ62" s="20">
        <v>328000</v>
      </c>
      <c r="FR62" s="20">
        <v>343000</v>
      </c>
      <c r="FS62" s="20">
        <v>343000</v>
      </c>
      <c r="FT62" s="20">
        <v>328000</v>
      </c>
      <c r="FU62" s="20">
        <v>343000</v>
      </c>
      <c r="FV62" s="20">
        <v>328000</v>
      </c>
      <c r="FW62" s="20">
        <v>343000</v>
      </c>
      <c r="FX62" s="34" t="s">
        <v>163</v>
      </c>
      <c r="FY62" s="34" t="s">
        <v>163</v>
      </c>
      <c r="FZ62" s="20">
        <v>328000</v>
      </c>
      <c r="GA62" s="20">
        <v>343000</v>
      </c>
      <c r="GB62" s="20">
        <v>328000</v>
      </c>
      <c r="GC62" s="34" t="s">
        <v>163</v>
      </c>
      <c r="GD62" s="34" t="s">
        <v>163</v>
      </c>
      <c r="GE62" s="20">
        <v>328000</v>
      </c>
      <c r="GF62" s="20">
        <v>343000</v>
      </c>
      <c r="GG62" s="20">
        <v>328000</v>
      </c>
      <c r="GH62" s="20">
        <v>343000</v>
      </c>
      <c r="GI62" s="34" t="s">
        <v>163</v>
      </c>
      <c r="GJ62" s="34" t="s">
        <v>163</v>
      </c>
      <c r="GK62" s="34" t="s">
        <v>163</v>
      </c>
      <c r="GL62" s="20">
        <v>328000</v>
      </c>
      <c r="GM62" s="20">
        <v>343000</v>
      </c>
      <c r="GN62" s="20">
        <v>328000</v>
      </c>
      <c r="GO62" s="20">
        <v>343000</v>
      </c>
      <c r="GP62" s="20">
        <v>358000</v>
      </c>
      <c r="GQ62" s="20">
        <v>358000</v>
      </c>
      <c r="GR62" s="20">
        <v>374700</v>
      </c>
      <c r="GS62" s="20">
        <v>374700</v>
      </c>
      <c r="GT62" s="20">
        <v>358000</v>
      </c>
      <c r="GU62" s="20">
        <v>374700</v>
      </c>
      <c r="GV62" s="20">
        <v>358000</v>
      </c>
      <c r="GW62" s="20">
        <v>374700</v>
      </c>
      <c r="GX62" s="39" t="s">
        <v>163</v>
      </c>
      <c r="GY62" s="39" t="s">
        <v>163</v>
      </c>
      <c r="GZ62" s="20">
        <v>328000</v>
      </c>
      <c r="HA62" s="20">
        <v>343000</v>
      </c>
      <c r="HB62" s="39" t="s">
        <v>163</v>
      </c>
      <c r="HC62" s="39" t="s">
        <v>163</v>
      </c>
      <c r="HD62" s="39" t="s">
        <v>163</v>
      </c>
      <c r="HE62" s="20">
        <v>146900</v>
      </c>
      <c r="HF62" s="20">
        <v>153600</v>
      </c>
      <c r="HG62" s="20">
        <v>358000</v>
      </c>
      <c r="HH62" s="20">
        <v>374700</v>
      </c>
      <c r="HI62" s="39" t="s">
        <v>163</v>
      </c>
      <c r="HJ62" s="39" t="s">
        <v>163</v>
      </c>
      <c r="HK62" s="39" t="s">
        <v>163</v>
      </c>
      <c r="HL62" s="20">
        <v>358000</v>
      </c>
      <c r="HM62" s="20">
        <v>374700</v>
      </c>
      <c r="HN62" s="20"/>
      <c r="HO62" s="20"/>
      <c r="HP62" s="39" t="s">
        <v>163</v>
      </c>
      <c r="HQ62" s="39" t="s">
        <v>163</v>
      </c>
      <c r="HR62" s="39" t="s">
        <v>163</v>
      </c>
      <c r="HS62" s="39" t="s">
        <v>163</v>
      </c>
      <c r="HT62" s="39" t="s">
        <v>163</v>
      </c>
      <c r="HU62" s="39" t="s">
        <v>163</v>
      </c>
      <c r="HV62" s="39" t="s">
        <v>163</v>
      </c>
      <c r="HW62" s="39" t="s">
        <v>163</v>
      </c>
      <c r="HX62" s="36" t="s">
        <v>163</v>
      </c>
      <c r="HY62" s="36" t="s">
        <v>163</v>
      </c>
      <c r="HZ62" s="20">
        <v>358000</v>
      </c>
      <c r="IA62" s="39" t="s">
        <v>163</v>
      </c>
      <c r="IB62" s="39" t="s">
        <v>163</v>
      </c>
      <c r="IC62" s="20">
        <v>358000</v>
      </c>
      <c r="ID62" s="39" t="s">
        <v>163</v>
      </c>
      <c r="IE62" s="39" t="s">
        <v>163</v>
      </c>
      <c r="IF62" s="39" t="s">
        <v>163</v>
      </c>
      <c r="IG62" s="39" t="s">
        <v>163</v>
      </c>
      <c r="IH62" s="39" t="s">
        <v>163</v>
      </c>
      <c r="II62" s="39" t="s">
        <v>163</v>
      </c>
      <c r="IJ62" s="39" t="s">
        <v>163</v>
      </c>
      <c r="IK62" s="39" t="s">
        <v>163</v>
      </c>
      <c r="IL62" s="39" t="s">
        <v>163</v>
      </c>
      <c r="IM62" s="39" t="s">
        <v>163</v>
      </c>
      <c r="IN62" s="39" t="s">
        <v>163</v>
      </c>
      <c r="IO62" s="39"/>
      <c r="IP62" s="39" t="s">
        <v>163</v>
      </c>
      <c r="IQ62" s="39" t="s">
        <v>163</v>
      </c>
      <c r="IR62" s="39" t="s">
        <v>163</v>
      </c>
      <c r="IS62" s="39" t="s">
        <v>163</v>
      </c>
      <c r="IT62" s="39" t="s">
        <v>163</v>
      </c>
      <c r="IU62" s="39" t="s">
        <v>163</v>
      </c>
      <c r="IV62" s="39" t="s">
        <v>163</v>
      </c>
      <c r="IW62" s="39" t="s">
        <v>163</v>
      </c>
      <c r="IX62" s="39" t="s">
        <v>163</v>
      </c>
      <c r="IY62" s="39" t="s">
        <v>163</v>
      </c>
      <c r="IZ62" s="39" t="s">
        <v>163</v>
      </c>
      <c r="JA62" s="39" t="s">
        <v>163</v>
      </c>
      <c r="JB62" s="39" t="s">
        <v>163</v>
      </c>
      <c r="JC62" s="39"/>
    </row>
    <row r="63" spans="1:270" x14ac:dyDescent="0.25">
      <c r="A63" s="17" t="s">
        <v>625</v>
      </c>
      <c r="B63" t="s">
        <v>163</v>
      </c>
      <c r="C63" s="50" t="s">
        <v>176</v>
      </c>
      <c r="D63" s="50" t="s">
        <v>623</v>
      </c>
      <c r="E63" s="50" t="s">
        <v>623</v>
      </c>
      <c r="H63" s="489"/>
      <c r="I63" s="489"/>
      <c r="J63" s="489"/>
      <c r="K63" s="489"/>
      <c r="L63" s="489"/>
      <c r="O63" s="478"/>
      <c r="P63" s="19">
        <v>137000</v>
      </c>
      <c r="Q63" s="20">
        <v>137000</v>
      </c>
      <c r="R63" s="20">
        <v>137000</v>
      </c>
      <c r="S63" s="34" t="s">
        <v>163</v>
      </c>
      <c r="T63" s="34" t="s">
        <v>163</v>
      </c>
      <c r="U63" s="34" t="s">
        <v>163</v>
      </c>
      <c r="V63" s="34" t="s">
        <v>163</v>
      </c>
      <c r="W63" s="34" t="s">
        <v>163</v>
      </c>
      <c r="X63" s="20">
        <v>203000</v>
      </c>
      <c r="Y63" s="34" t="s">
        <v>163</v>
      </c>
      <c r="Z63" s="34" t="s">
        <v>163</v>
      </c>
      <c r="AA63" s="20">
        <v>142000</v>
      </c>
      <c r="AB63" s="20">
        <v>137000</v>
      </c>
      <c r="AC63" s="34" t="s">
        <v>163</v>
      </c>
      <c r="AD63" s="34" t="s">
        <v>163</v>
      </c>
      <c r="AE63" s="20">
        <v>137000</v>
      </c>
      <c r="AF63" s="34" t="s">
        <v>163</v>
      </c>
      <c r="AG63" s="20">
        <v>167800</v>
      </c>
      <c r="AH63" s="34" t="s">
        <v>163</v>
      </c>
      <c r="AI63" s="34" t="s">
        <v>163</v>
      </c>
      <c r="AJ63" s="20">
        <v>167800</v>
      </c>
      <c r="AK63" s="20">
        <v>167800</v>
      </c>
      <c r="AL63" s="20">
        <v>176000</v>
      </c>
      <c r="AM63" s="20">
        <v>176000</v>
      </c>
      <c r="AN63" s="34" t="s">
        <v>163</v>
      </c>
      <c r="AO63" s="20">
        <v>167800</v>
      </c>
      <c r="AP63" s="20">
        <v>176000</v>
      </c>
      <c r="AQ63" s="34" t="s">
        <v>163</v>
      </c>
      <c r="AR63" s="20">
        <v>167800</v>
      </c>
      <c r="AS63" s="20">
        <v>176000</v>
      </c>
      <c r="AT63" s="20">
        <v>167800</v>
      </c>
      <c r="AU63" s="20">
        <v>176000</v>
      </c>
      <c r="AV63" s="34" t="s">
        <v>163</v>
      </c>
      <c r="AW63" s="20">
        <v>167800</v>
      </c>
      <c r="AX63" s="20">
        <v>167800</v>
      </c>
      <c r="AY63" s="20">
        <v>176000</v>
      </c>
      <c r="AZ63" s="20">
        <v>176000</v>
      </c>
      <c r="BA63" s="34" t="s">
        <v>163</v>
      </c>
      <c r="BB63" s="34" t="s">
        <v>163</v>
      </c>
      <c r="BC63" s="34" t="s">
        <v>163</v>
      </c>
      <c r="BD63" s="34" t="s">
        <v>163</v>
      </c>
      <c r="BE63" s="20">
        <v>167800</v>
      </c>
      <c r="BF63" s="20">
        <v>176000</v>
      </c>
      <c r="BG63" s="20">
        <v>167800</v>
      </c>
      <c r="BH63" s="20">
        <v>176000</v>
      </c>
      <c r="BI63" s="20">
        <v>167800</v>
      </c>
      <c r="BJ63" s="20">
        <v>176000</v>
      </c>
      <c r="BK63" s="34" t="s">
        <v>163</v>
      </c>
      <c r="BL63" s="34" t="s">
        <v>163</v>
      </c>
      <c r="BM63" s="20">
        <v>167800</v>
      </c>
      <c r="BN63" s="20">
        <v>176000</v>
      </c>
      <c r="BO63" s="34" t="s">
        <v>163</v>
      </c>
      <c r="BP63" s="34" t="s">
        <v>163</v>
      </c>
      <c r="BQ63" s="34" t="s">
        <v>163</v>
      </c>
      <c r="BR63" s="34" t="s">
        <v>163</v>
      </c>
      <c r="BS63" s="34" t="s">
        <v>163</v>
      </c>
      <c r="BT63" s="34" t="s">
        <v>163</v>
      </c>
      <c r="BU63" s="34" t="s">
        <v>163</v>
      </c>
      <c r="BV63" s="20">
        <v>167800</v>
      </c>
      <c r="BW63" s="20">
        <v>176000</v>
      </c>
      <c r="BX63" s="20">
        <v>167800</v>
      </c>
      <c r="BY63" s="34" t="s">
        <v>163</v>
      </c>
      <c r="BZ63" s="20">
        <v>167800</v>
      </c>
      <c r="CA63" s="20">
        <v>176000</v>
      </c>
      <c r="CB63" s="20">
        <v>167800</v>
      </c>
      <c r="CC63" s="20">
        <v>176000</v>
      </c>
      <c r="CD63" s="20">
        <v>176000</v>
      </c>
      <c r="CE63" s="34" t="s">
        <v>163</v>
      </c>
      <c r="CF63" s="34" t="s">
        <v>163</v>
      </c>
      <c r="CG63" s="20">
        <v>167800</v>
      </c>
      <c r="CH63" s="20">
        <v>176000</v>
      </c>
      <c r="CI63" s="34" t="s">
        <v>163</v>
      </c>
      <c r="CJ63" s="20">
        <v>167800</v>
      </c>
      <c r="CK63" s="20">
        <v>176000</v>
      </c>
      <c r="CL63" s="34" t="s">
        <v>163</v>
      </c>
      <c r="CM63" s="34" t="s">
        <v>163</v>
      </c>
      <c r="CN63" s="34" t="s">
        <v>163</v>
      </c>
      <c r="CO63" s="34" t="s">
        <v>163</v>
      </c>
      <c r="CP63" s="34" t="s">
        <v>163</v>
      </c>
      <c r="CQ63" s="20">
        <v>124500</v>
      </c>
      <c r="CR63" s="20">
        <v>130200</v>
      </c>
      <c r="CS63" s="20">
        <v>124500</v>
      </c>
      <c r="CT63" s="20">
        <v>130200</v>
      </c>
      <c r="CU63" s="34" t="s">
        <v>163</v>
      </c>
      <c r="CV63" s="34" t="s">
        <v>163</v>
      </c>
      <c r="CW63" s="20">
        <v>124500</v>
      </c>
      <c r="CX63" s="20">
        <v>130200</v>
      </c>
      <c r="CY63" s="20">
        <v>124500</v>
      </c>
      <c r="CZ63" s="20">
        <v>130200</v>
      </c>
      <c r="DA63" s="20">
        <v>124500</v>
      </c>
      <c r="DB63" s="20">
        <v>130200</v>
      </c>
      <c r="DC63" s="34" t="s">
        <v>163</v>
      </c>
      <c r="DD63" s="34" t="s">
        <v>163</v>
      </c>
      <c r="DE63" s="20">
        <v>124500</v>
      </c>
      <c r="DF63" s="20">
        <v>130200</v>
      </c>
      <c r="DG63" s="20">
        <v>124500</v>
      </c>
      <c r="DH63" s="20">
        <v>130200</v>
      </c>
      <c r="DI63" s="34" t="s">
        <v>163</v>
      </c>
      <c r="DJ63" s="34" t="s">
        <v>163</v>
      </c>
      <c r="DK63" s="34" t="s">
        <v>163</v>
      </c>
      <c r="DL63" s="34" t="s">
        <v>163</v>
      </c>
      <c r="DM63" s="34" t="s">
        <v>163</v>
      </c>
      <c r="DN63" s="20">
        <v>124500</v>
      </c>
      <c r="DO63" s="20">
        <v>130200</v>
      </c>
      <c r="DP63" s="34" t="s">
        <v>163</v>
      </c>
      <c r="DQ63" s="20">
        <v>124500</v>
      </c>
      <c r="DR63" s="20">
        <v>130200</v>
      </c>
      <c r="DS63" s="20">
        <v>124500</v>
      </c>
      <c r="DT63" s="20">
        <v>130200</v>
      </c>
      <c r="DU63" s="20">
        <v>124500</v>
      </c>
      <c r="DV63" s="20">
        <v>130200</v>
      </c>
      <c r="DW63" s="20">
        <v>124500</v>
      </c>
      <c r="DX63" s="20">
        <v>130200</v>
      </c>
      <c r="DY63" s="20">
        <v>124500</v>
      </c>
      <c r="DZ63" s="20">
        <v>124500</v>
      </c>
      <c r="EA63" s="20">
        <v>130200</v>
      </c>
      <c r="EB63" s="34" t="s">
        <v>163</v>
      </c>
      <c r="EC63" s="34" t="s">
        <v>163</v>
      </c>
      <c r="ED63" s="34" t="s">
        <v>163</v>
      </c>
      <c r="EE63" s="34" t="s">
        <v>163</v>
      </c>
      <c r="EF63" s="34" t="s">
        <v>163</v>
      </c>
      <c r="EG63" s="34" t="s">
        <v>163</v>
      </c>
      <c r="EH63" s="34" t="s">
        <v>163</v>
      </c>
      <c r="EI63" s="34" t="s">
        <v>163</v>
      </c>
      <c r="EJ63" s="20">
        <v>124500</v>
      </c>
      <c r="EK63" s="20">
        <v>130200</v>
      </c>
      <c r="EL63" s="20">
        <v>124500</v>
      </c>
      <c r="EM63" s="20">
        <v>130200</v>
      </c>
      <c r="EN63" s="20">
        <v>124500</v>
      </c>
      <c r="EO63" s="20">
        <v>130200</v>
      </c>
      <c r="EP63" s="34" t="s">
        <v>163</v>
      </c>
      <c r="EQ63" s="34" t="s">
        <v>163</v>
      </c>
      <c r="ER63" s="34" t="s">
        <v>163</v>
      </c>
      <c r="ES63" s="34" t="s">
        <v>163</v>
      </c>
      <c r="ET63" s="20">
        <v>124500</v>
      </c>
      <c r="EU63" s="34" t="s">
        <v>163</v>
      </c>
      <c r="EV63" s="20">
        <v>130200</v>
      </c>
      <c r="EW63" s="20">
        <v>124500</v>
      </c>
      <c r="EX63" s="20">
        <v>124500</v>
      </c>
      <c r="EY63" s="20">
        <v>130200</v>
      </c>
      <c r="EZ63" s="20">
        <v>124500</v>
      </c>
      <c r="FA63" s="20">
        <v>130200</v>
      </c>
      <c r="FB63" s="20">
        <v>124500</v>
      </c>
      <c r="FC63" s="20">
        <v>130200</v>
      </c>
      <c r="FD63" s="34" t="s">
        <v>163</v>
      </c>
      <c r="FE63" s="34" t="s">
        <v>163</v>
      </c>
      <c r="FF63" s="34" t="s">
        <v>163</v>
      </c>
      <c r="FG63" s="20">
        <v>124500</v>
      </c>
      <c r="FH63" s="20">
        <v>130200</v>
      </c>
      <c r="FI63" s="20">
        <v>124500</v>
      </c>
      <c r="FJ63" s="20">
        <v>130200</v>
      </c>
      <c r="FK63" s="34" t="s">
        <v>163</v>
      </c>
      <c r="FL63" s="34" t="s">
        <v>163</v>
      </c>
      <c r="FM63" s="34" t="s">
        <v>163</v>
      </c>
      <c r="FN63" s="20">
        <v>124500</v>
      </c>
      <c r="FO63" s="20">
        <v>130200</v>
      </c>
      <c r="FP63" s="20">
        <v>124500</v>
      </c>
      <c r="FQ63" s="20">
        <v>124500</v>
      </c>
      <c r="FR63" s="20">
        <v>130200</v>
      </c>
      <c r="FS63" s="20">
        <v>130200</v>
      </c>
      <c r="FT63" s="20">
        <v>124500</v>
      </c>
      <c r="FU63" s="20">
        <v>130200</v>
      </c>
      <c r="FV63" s="20">
        <v>124500</v>
      </c>
      <c r="FW63" s="20">
        <v>130200</v>
      </c>
      <c r="FX63" s="34" t="s">
        <v>163</v>
      </c>
      <c r="FY63" s="34" t="s">
        <v>163</v>
      </c>
      <c r="FZ63" s="34" t="s">
        <v>163</v>
      </c>
      <c r="GA63" s="34" t="s">
        <v>163</v>
      </c>
      <c r="GB63" s="34" t="s">
        <v>163</v>
      </c>
      <c r="GC63" s="34" t="s">
        <v>163</v>
      </c>
      <c r="GD63" s="34" t="s">
        <v>163</v>
      </c>
      <c r="GE63" s="20">
        <v>124500</v>
      </c>
      <c r="GF63" s="20">
        <v>130200</v>
      </c>
      <c r="GG63" s="20">
        <v>124500</v>
      </c>
      <c r="GH63" s="20">
        <v>130200</v>
      </c>
      <c r="GI63" s="34" t="s">
        <v>163</v>
      </c>
      <c r="GJ63" s="34" t="s">
        <v>163</v>
      </c>
      <c r="GK63" s="34" t="s">
        <v>163</v>
      </c>
      <c r="GL63" s="20">
        <v>124500</v>
      </c>
      <c r="GM63" s="20">
        <v>130200</v>
      </c>
      <c r="GN63" s="20">
        <v>124500</v>
      </c>
      <c r="GO63" s="20">
        <v>130200</v>
      </c>
      <c r="GP63" s="20">
        <v>146900</v>
      </c>
      <c r="GQ63" s="20">
        <v>146900</v>
      </c>
      <c r="GR63" s="20">
        <v>153600</v>
      </c>
      <c r="GS63" s="20">
        <v>153600</v>
      </c>
      <c r="GT63" s="20">
        <v>146900</v>
      </c>
      <c r="GU63" s="20">
        <v>153600</v>
      </c>
      <c r="GV63" s="20">
        <v>146900</v>
      </c>
      <c r="GW63" s="20">
        <v>153600</v>
      </c>
      <c r="GX63" s="39" t="s">
        <v>163</v>
      </c>
      <c r="GY63" s="39" t="s">
        <v>163</v>
      </c>
      <c r="GZ63" s="36" t="s">
        <v>163</v>
      </c>
      <c r="HA63" s="36" t="s">
        <v>163</v>
      </c>
      <c r="HB63" s="39" t="s">
        <v>163</v>
      </c>
      <c r="HC63" s="39" t="s">
        <v>163</v>
      </c>
      <c r="HD63" s="39" t="s">
        <v>163</v>
      </c>
      <c r="HE63" s="20">
        <v>221600</v>
      </c>
      <c r="HF63" s="20">
        <v>232600</v>
      </c>
      <c r="HG63" s="20">
        <v>146900</v>
      </c>
      <c r="HH63" s="20">
        <v>153600</v>
      </c>
      <c r="HI63" s="39" t="s">
        <v>163</v>
      </c>
      <c r="HJ63" s="39" t="s">
        <v>163</v>
      </c>
      <c r="HK63" s="39" t="s">
        <v>163</v>
      </c>
      <c r="HL63" s="20">
        <v>146900</v>
      </c>
      <c r="HM63" s="20">
        <v>153600</v>
      </c>
      <c r="HN63" s="20"/>
      <c r="HO63" s="20"/>
      <c r="HP63" s="39" t="s">
        <v>163</v>
      </c>
      <c r="HQ63" s="39" t="s">
        <v>163</v>
      </c>
      <c r="HR63" s="39" t="s">
        <v>163</v>
      </c>
      <c r="HS63" s="39" t="s">
        <v>163</v>
      </c>
      <c r="HT63" s="39" t="s">
        <v>163</v>
      </c>
      <c r="HU63" s="39" t="s">
        <v>163</v>
      </c>
      <c r="HV63" s="39" t="s">
        <v>163</v>
      </c>
      <c r="HW63" s="39" t="s">
        <v>163</v>
      </c>
      <c r="HX63" s="36" t="s">
        <v>163</v>
      </c>
      <c r="HY63" s="36" t="s">
        <v>163</v>
      </c>
      <c r="HZ63" s="39" t="s">
        <v>163</v>
      </c>
      <c r="IA63" s="39" t="s">
        <v>163</v>
      </c>
      <c r="IB63" s="39" t="s">
        <v>163</v>
      </c>
      <c r="IC63" s="20">
        <v>146900</v>
      </c>
      <c r="ID63" s="39" t="s">
        <v>163</v>
      </c>
      <c r="IE63" s="39" t="s">
        <v>163</v>
      </c>
      <c r="IF63" s="39" t="s">
        <v>163</v>
      </c>
      <c r="IG63" s="39" t="s">
        <v>163</v>
      </c>
      <c r="IH63" s="39" t="s">
        <v>163</v>
      </c>
      <c r="II63" s="39" t="s">
        <v>163</v>
      </c>
      <c r="IJ63" s="39" t="s">
        <v>163</v>
      </c>
      <c r="IK63" s="39" t="s">
        <v>163</v>
      </c>
      <c r="IL63" s="39" t="s">
        <v>163</v>
      </c>
      <c r="IM63" s="39" t="s">
        <v>163</v>
      </c>
      <c r="IN63" s="39" t="s">
        <v>163</v>
      </c>
      <c r="IO63" s="39"/>
      <c r="IP63" s="39" t="s">
        <v>163</v>
      </c>
      <c r="IQ63" s="39" t="s">
        <v>163</v>
      </c>
      <c r="IR63" s="39" t="s">
        <v>163</v>
      </c>
      <c r="IS63" s="39" t="s">
        <v>163</v>
      </c>
      <c r="IT63" s="39" t="s">
        <v>163</v>
      </c>
      <c r="IU63" s="39" t="s">
        <v>163</v>
      </c>
      <c r="IV63" s="39" t="s">
        <v>163</v>
      </c>
      <c r="IW63" s="39" t="s">
        <v>163</v>
      </c>
      <c r="IX63" s="39" t="s">
        <v>163</v>
      </c>
      <c r="IY63" s="39" t="s">
        <v>163</v>
      </c>
      <c r="IZ63" s="39" t="s">
        <v>163</v>
      </c>
      <c r="JA63" s="39" t="s">
        <v>163</v>
      </c>
      <c r="JB63" s="39" t="s">
        <v>163</v>
      </c>
      <c r="JC63" s="39"/>
    </row>
    <row r="64" spans="1:270" x14ac:dyDescent="0.25">
      <c r="A64" s="17" t="s">
        <v>626</v>
      </c>
      <c r="B64" t="s">
        <v>163</v>
      </c>
      <c r="C64" s="50" t="s">
        <v>177</v>
      </c>
      <c r="D64" s="50" t="s">
        <v>623</v>
      </c>
      <c r="E64" s="50" t="s">
        <v>623</v>
      </c>
      <c r="H64" s="489"/>
      <c r="I64" s="489"/>
      <c r="J64" s="489"/>
      <c r="K64" s="489"/>
      <c r="L64" s="489"/>
      <c r="O64" s="479"/>
      <c r="P64" s="21">
        <v>193000</v>
      </c>
      <c r="Q64" s="8">
        <v>193000</v>
      </c>
      <c r="R64" s="8">
        <v>193000</v>
      </c>
      <c r="S64" s="35" t="s">
        <v>163</v>
      </c>
      <c r="T64" s="35" t="s">
        <v>163</v>
      </c>
      <c r="U64" s="35" t="s">
        <v>163</v>
      </c>
      <c r="V64" s="35" t="s">
        <v>163</v>
      </c>
      <c r="W64" s="35" t="s">
        <v>163</v>
      </c>
      <c r="X64" s="35" t="s">
        <v>163</v>
      </c>
      <c r="Y64" s="35" t="s">
        <v>163</v>
      </c>
      <c r="Z64" s="35" t="s">
        <v>163</v>
      </c>
      <c r="AA64" s="8">
        <v>198000</v>
      </c>
      <c r="AB64" s="8">
        <v>193000</v>
      </c>
      <c r="AC64" s="35" t="s">
        <v>163</v>
      </c>
      <c r="AD64" s="35" t="s">
        <v>163</v>
      </c>
      <c r="AE64" s="8">
        <v>193000</v>
      </c>
      <c r="AF64" s="35" t="s">
        <v>163</v>
      </c>
      <c r="AG64" s="8">
        <v>236400</v>
      </c>
      <c r="AH64" s="35" t="s">
        <v>163</v>
      </c>
      <c r="AI64" s="35" t="s">
        <v>163</v>
      </c>
      <c r="AJ64" s="8">
        <v>236400</v>
      </c>
      <c r="AK64" s="8">
        <v>236400</v>
      </c>
      <c r="AL64" s="8">
        <v>247900</v>
      </c>
      <c r="AM64" s="8">
        <v>247900</v>
      </c>
      <c r="AN64" s="35" t="s">
        <v>163</v>
      </c>
      <c r="AO64" s="8">
        <v>236400</v>
      </c>
      <c r="AP64" s="8">
        <v>247900</v>
      </c>
      <c r="AQ64" s="35" t="s">
        <v>163</v>
      </c>
      <c r="AR64" s="8">
        <v>236400</v>
      </c>
      <c r="AS64" s="8">
        <v>247900</v>
      </c>
      <c r="AT64" s="8">
        <v>236400</v>
      </c>
      <c r="AU64" s="8">
        <v>247900</v>
      </c>
      <c r="AV64" s="35" t="s">
        <v>163</v>
      </c>
      <c r="AW64" s="8">
        <v>236400</v>
      </c>
      <c r="AX64" s="8">
        <v>236400</v>
      </c>
      <c r="AY64" s="8">
        <v>247900</v>
      </c>
      <c r="AZ64" s="8">
        <v>247900</v>
      </c>
      <c r="BA64" s="35" t="s">
        <v>163</v>
      </c>
      <c r="BB64" s="35" t="s">
        <v>163</v>
      </c>
      <c r="BC64" s="35" t="s">
        <v>163</v>
      </c>
      <c r="BD64" s="35" t="s">
        <v>163</v>
      </c>
      <c r="BE64" s="8">
        <v>236400</v>
      </c>
      <c r="BF64" s="8">
        <v>247900</v>
      </c>
      <c r="BG64" s="8">
        <v>236400</v>
      </c>
      <c r="BH64" s="8">
        <v>247900</v>
      </c>
      <c r="BI64" s="8">
        <v>236400</v>
      </c>
      <c r="BJ64" s="8">
        <v>247900</v>
      </c>
      <c r="BK64" s="35" t="s">
        <v>163</v>
      </c>
      <c r="BL64" s="35" t="s">
        <v>163</v>
      </c>
      <c r="BM64" s="8">
        <v>236400</v>
      </c>
      <c r="BN64" s="8">
        <v>247900</v>
      </c>
      <c r="BO64" s="35" t="s">
        <v>163</v>
      </c>
      <c r="BP64" s="35" t="s">
        <v>163</v>
      </c>
      <c r="BQ64" s="35" t="s">
        <v>163</v>
      </c>
      <c r="BR64" s="35" t="s">
        <v>163</v>
      </c>
      <c r="BS64" s="35" t="s">
        <v>163</v>
      </c>
      <c r="BT64" s="35" t="s">
        <v>163</v>
      </c>
      <c r="BU64" s="35" t="s">
        <v>163</v>
      </c>
      <c r="BV64" s="8">
        <v>236400</v>
      </c>
      <c r="BW64" s="8">
        <v>247900</v>
      </c>
      <c r="BX64" s="8">
        <v>236400</v>
      </c>
      <c r="BY64" s="35" t="s">
        <v>163</v>
      </c>
      <c r="BZ64" s="8">
        <v>236400</v>
      </c>
      <c r="CA64" s="8">
        <v>247900</v>
      </c>
      <c r="CB64" s="8">
        <v>236400</v>
      </c>
      <c r="CC64" s="8">
        <v>247900</v>
      </c>
      <c r="CD64" s="8">
        <v>247900</v>
      </c>
      <c r="CE64" s="35" t="s">
        <v>163</v>
      </c>
      <c r="CF64" s="35" t="s">
        <v>163</v>
      </c>
      <c r="CG64" s="8">
        <v>236400</v>
      </c>
      <c r="CH64" s="8">
        <v>247900</v>
      </c>
      <c r="CI64" s="35" t="s">
        <v>163</v>
      </c>
      <c r="CJ64" s="8">
        <v>236400</v>
      </c>
      <c r="CK64" s="8">
        <v>247900</v>
      </c>
      <c r="CL64" s="35" t="s">
        <v>163</v>
      </c>
      <c r="CM64" s="35" t="s">
        <v>163</v>
      </c>
      <c r="CN64" s="35" t="s">
        <v>163</v>
      </c>
      <c r="CO64" s="35" t="s">
        <v>163</v>
      </c>
      <c r="CP64" s="35" t="s">
        <v>163</v>
      </c>
      <c r="CQ64" s="8">
        <v>187800</v>
      </c>
      <c r="CR64" s="8">
        <v>197100</v>
      </c>
      <c r="CS64" s="8">
        <v>187800</v>
      </c>
      <c r="CT64" s="8">
        <v>197100</v>
      </c>
      <c r="CU64" s="35" t="s">
        <v>163</v>
      </c>
      <c r="CV64" s="35" t="s">
        <v>163</v>
      </c>
      <c r="CW64" s="8">
        <v>187800</v>
      </c>
      <c r="CX64" s="8">
        <v>197100</v>
      </c>
      <c r="CY64" s="8">
        <v>187800</v>
      </c>
      <c r="CZ64" s="8">
        <v>197100</v>
      </c>
      <c r="DA64" s="8">
        <v>187800</v>
      </c>
      <c r="DB64" s="8">
        <v>197100</v>
      </c>
      <c r="DC64" s="35" t="s">
        <v>163</v>
      </c>
      <c r="DD64" s="35" t="s">
        <v>163</v>
      </c>
      <c r="DE64" s="8">
        <v>187800</v>
      </c>
      <c r="DF64" s="8">
        <v>197100</v>
      </c>
      <c r="DG64" s="8">
        <v>187800</v>
      </c>
      <c r="DH64" s="8">
        <v>197100</v>
      </c>
      <c r="DI64" s="35" t="s">
        <v>163</v>
      </c>
      <c r="DJ64" s="35" t="s">
        <v>163</v>
      </c>
      <c r="DK64" s="35" t="s">
        <v>163</v>
      </c>
      <c r="DL64" s="35" t="s">
        <v>163</v>
      </c>
      <c r="DM64" s="35" t="s">
        <v>163</v>
      </c>
      <c r="DN64" s="8">
        <v>187800</v>
      </c>
      <c r="DO64" s="8">
        <v>197100</v>
      </c>
      <c r="DP64" s="35" t="s">
        <v>163</v>
      </c>
      <c r="DQ64" s="8">
        <v>187800</v>
      </c>
      <c r="DR64" s="8">
        <v>197100</v>
      </c>
      <c r="DS64" s="8">
        <v>187800</v>
      </c>
      <c r="DT64" s="8">
        <v>197100</v>
      </c>
      <c r="DU64" s="8">
        <v>187800</v>
      </c>
      <c r="DV64" s="8">
        <v>197100</v>
      </c>
      <c r="DW64" s="8">
        <v>187800</v>
      </c>
      <c r="DX64" s="8">
        <v>197100</v>
      </c>
      <c r="DY64" s="8">
        <v>187800</v>
      </c>
      <c r="DZ64" s="8">
        <v>187800</v>
      </c>
      <c r="EA64" s="8">
        <v>197100</v>
      </c>
      <c r="EB64" s="35" t="s">
        <v>163</v>
      </c>
      <c r="EC64" s="35" t="s">
        <v>163</v>
      </c>
      <c r="ED64" s="35" t="s">
        <v>163</v>
      </c>
      <c r="EE64" s="35" t="s">
        <v>163</v>
      </c>
      <c r="EF64" s="35" t="s">
        <v>163</v>
      </c>
      <c r="EG64" s="35" t="s">
        <v>163</v>
      </c>
      <c r="EH64" s="35" t="s">
        <v>163</v>
      </c>
      <c r="EI64" s="35" t="s">
        <v>163</v>
      </c>
      <c r="EJ64" s="8">
        <v>187800</v>
      </c>
      <c r="EK64" s="8">
        <v>197100</v>
      </c>
      <c r="EL64" s="8">
        <v>187800</v>
      </c>
      <c r="EM64" s="8">
        <v>197100</v>
      </c>
      <c r="EN64" s="8">
        <v>187800</v>
      </c>
      <c r="EO64" s="8">
        <v>197100</v>
      </c>
      <c r="EP64" s="35" t="s">
        <v>163</v>
      </c>
      <c r="EQ64" s="35" t="s">
        <v>163</v>
      </c>
      <c r="ER64" s="35" t="s">
        <v>163</v>
      </c>
      <c r="ES64" s="35" t="s">
        <v>163</v>
      </c>
      <c r="ET64" s="8">
        <v>187800</v>
      </c>
      <c r="EU64" s="35" t="s">
        <v>163</v>
      </c>
      <c r="EV64" s="8">
        <v>197100</v>
      </c>
      <c r="EW64" s="8">
        <v>187800</v>
      </c>
      <c r="EX64" s="8">
        <v>187800</v>
      </c>
      <c r="EY64" s="8">
        <v>197100</v>
      </c>
      <c r="EZ64" s="8">
        <v>187800</v>
      </c>
      <c r="FA64" s="8">
        <v>197100</v>
      </c>
      <c r="FB64" s="8">
        <v>187800</v>
      </c>
      <c r="FC64" s="8">
        <v>197100</v>
      </c>
      <c r="FD64" s="35" t="s">
        <v>163</v>
      </c>
      <c r="FE64" s="35" t="s">
        <v>163</v>
      </c>
      <c r="FF64" s="35" t="s">
        <v>163</v>
      </c>
      <c r="FG64" s="8">
        <v>187800</v>
      </c>
      <c r="FH64" s="8">
        <v>197100</v>
      </c>
      <c r="FI64" s="8">
        <v>187800</v>
      </c>
      <c r="FJ64" s="8">
        <v>197100</v>
      </c>
      <c r="FK64" s="35" t="s">
        <v>163</v>
      </c>
      <c r="FL64" s="35" t="s">
        <v>163</v>
      </c>
      <c r="FM64" s="35" t="s">
        <v>163</v>
      </c>
      <c r="FN64" s="8">
        <v>187800</v>
      </c>
      <c r="FO64" s="8">
        <v>197100</v>
      </c>
      <c r="FP64" s="8">
        <v>187800</v>
      </c>
      <c r="FQ64" s="8">
        <v>187800</v>
      </c>
      <c r="FR64" s="8">
        <v>197100</v>
      </c>
      <c r="FS64" s="8">
        <v>197100</v>
      </c>
      <c r="FT64" s="8">
        <v>187800</v>
      </c>
      <c r="FU64" s="8">
        <v>197100</v>
      </c>
      <c r="FV64" s="8">
        <v>187800</v>
      </c>
      <c r="FW64" s="8">
        <v>197100</v>
      </c>
      <c r="FX64" s="35" t="s">
        <v>163</v>
      </c>
      <c r="FY64" s="35" t="s">
        <v>163</v>
      </c>
      <c r="FZ64" s="35" t="s">
        <v>163</v>
      </c>
      <c r="GA64" s="35" t="s">
        <v>163</v>
      </c>
      <c r="GB64" s="35" t="s">
        <v>163</v>
      </c>
      <c r="GC64" s="35" t="s">
        <v>163</v>
      </c>
      <c r="GD64" s="35" t="s">
        <v>163</v>
      </c>
      <c r="GE64" s="8">
        <v>187800</v>
      </c>
      <c r="GF64" s="8">
        <v>197100</v>
      </c>
      <c r="GG64" s="8">
        <v>187800</v>
      </c>
      <c r="GH64" s="8">
        <v>197100</v>
      </c>
      <c r="GI64" s="35" t="s">
        <v>163</v>
      </c>
      <c r="GJ64" s="35" t="s">
        <v>163</v>
      </c>
      <c r="GK64" s="35" t="s">
        <v>163</v>
      </c>
      <c r="GL64" s="8">
        <v>187800</v>
      </c>
      <c r="GM64" s="8">
        <v>197100</v>
      </c>
      <c r="GN64" s="8">
        <v>187800</v>
      </c>
      <c r="GO64" s="8">
        <v>197100</v>
      </c>
      <c r="GP64" s="8">
        <v>221600</v>
      </c>
      <c r="GQ64" s="8">
        <v>221600</v>
      </c>
      <c r="GR64" s="8">
        <v>232600</v>
      </c>
      <c r="GS64" s="8">
        <v>232600</v>
      </c>
      <c r="GT64" s="8">
        <v>221600</v>
      </c>
      <c r="GU64" s="8">
        <v>232600</v>
      </c>
      <c r="GV64" s="8">
        <v>221600</v>
      </c>
      <c r="GW64" s="8">
        <v>232600</v>
      </c>
      <c r="GX64" s="41" t="s">
        <v>163</v>
      </c>
      <c r="GY64" s="41" t="s">
        <v>163</v>
      </c>
      <c r="GZ64" s="37" t="s">
        <v>163</v>
      </c>
      <c r="HA64" s="37" t="s">
        <v>163</v>
      </c>
      <c r="HB64" s="41" t="s">
        <v>163</v>
      </c>
      <c r="HC64" s="41" t="s">
        <v>163</v>
      </c>
      <c r="HD64" s="41" t="s">
        <v>163</v>
      </c>
      <c r="HE64" s="41" t="s">
        <v>163</v>
      </c>
      <c r="HF64" s="41" t="s">
        <v>163</v>
      </c>
      <c r="HG64" s="8">
        <v>221600</v>
      </c>
      <c r="HH64" s="8">
        <v>232600</v>
      </c>
      <c r="HI64" s="41" t="s">
        <v>163</v>
      </c>
      <c r="HJ64" s="41" t="s">
        <v>163</v>
      </c>
      <c r="HK64" s="41" t="s">
        <v>163</v>
      </c>
      <c r="HL64" s="8">
        <v>221600</v>
      </c>
      <c r="HM64" s="8">
        <v>232600</v>
      </c>
      <c r="HN64" s="8"/>
      <c r="HO64" s="8"/>
      <c r="HP64" s="41" t="s">
        <v>163</v>
      </c>
      <c r="HQ64" s="41" t="s">
        <v>163</v>
      </c>
      <c r="HR64" s="41" t="s">
        <v>163</v>
      </c>
      <c r="HS64" s="41" t="s">
        <v>163</v>
      </c>
      <c r="HT64" s="41" t="s">
        <v>163</v>
      </c>
      <c r="HU64" s="41" t="s">
        <v>163</v>
      </c>
      <c r="HV64" s="41" t="s">
        <v>163</v>
      </c>
      <c r="HW64" s="41" t="s">
        <v>163</v>
      </c>
      <c r="HX64" s="37" t="s">
        <v>163</v>
      </c>
      <c r="HY64" s="37" t="s">
        <v>163</v>
      </c>
      <c r="HZ64" s="41" t="s">
        <v>163</v>
      </c>
      <c r="IA64" s="41" t="s">
        <v>163</v>
      </c>
      <c r="IB64" s="41" t="s">
        <v>163</v>
      </c>
      <c r="IC64" s="8">
        <v>221600</v>
      </c>
      <c r="ID64" s="41" t="s">
        <v>163</v>
      </c>
      <c r="IE64" s="41" t="s">
        <v>163</v>
      </c>
      <c r="IF64" s="41" t="s">
        <v>163</v>
      </c>
      <c r="IG64" s="41" t="s">
        <v>163</v>
      </c>
      <c r="IH64" s="41" t="s">
        <v>163</v>
      </c>
      <c r="II64" s="41" t="s">
        <v>163</v>
      </c>
      <c r="IJ64" s="41" t="s">
        <v>163</v>
      </c>
      <c r="IK64" s="41" t="s">
        <v>163</v>
      </c>
      <c r="IL64" s="41" t="s">
        <v>163</v>
      </c>
      <c r="IM64" s="41" t="s">
        <v>163</v>
      </c>
      <c r="IN64" s="41" t="s">
        <v>163</v>
      </c>
      <c r="IO64" s="41"/>
      <c r="IP64" s="41" t="s">
        <v>163</v>
      </c>
      <c r="IQ64" s="41" t="s">
        <v>163</v>
      </c>
      <c r="IR64" s="41" t="s">
        <v>163</v>
      </c>
      <c r="IS64" s="41" t="s">
        <v>163</v>
      </c>
      <c r="IT64" s="41" t="s">
        <v>163</v>
      </c>
      <c r="IU64" s="41" t="s">
        <v>163</v>
      </c>
      <c r="IV64" s="41" t="s">
        <v>163</v>
      </c>
      <c r="IW64" s="41" t="s">
        <v>163</v>
      </c>
      <c r="IX64" s="41" t="s">
        <v>163</v>
      </c>
      <c r="IY64" s="41" t="s">
        <v>163</v>
      </c>
      <c r="IZ64" s="41" t="s">
        <v>163</v>
      </c>
      <c r="JA64" s="41" t="s">
        <v>163</v>
      </c>
      <c r="JB64" s="41" t="s">
        <v>163</v>
      </c>
      <c r="JC64" s="41"/>
    </row>
    <row r="65" spans="1:264" x14ac:dyDescent="0.25">
      <c r="A65" s="17" t="s">
        <v>627</v>
      </c>
      <c r="B65" t="s">
        <v>163</v>
      </c>
      <c r="C65" s="50" t="s">
        <v>178</v>
      </c>
      <c r="D65" s="50" t="s">
        <v>623</v>
      </c>
      <c r="E65" s="50" t="s">
        <v>623</v>
      </c>
      <c r="P65" s="72" t="s">
        <v>628</v>
      </c>
      <c r="DY65" s="327"/>
      <c r="ED65" s="322" t="s">
        <v>629</v>
      </c>
      <c r="EE65" s="73"/>
      <c r="EF65" s="73"/>
      <c r="EG65" s="73"/>
      <c r="ER65" s="327"/>
      <c r="ES65" s="327"/>
      <c r="ET65" s="327"/>
      <c r="EU65" s="321"/>
      <c r="EV65" s="73"/>
      <c r="EW65" s="73"/>
      <c r="EX65" s="73"/>
      <c r="EY65" s="73"/>
      <c r="EZ65" s="73"/>
      <c r="FA65" s="73"/>
      <c r="FB65" s="73"/>
      <c r="FC65" s="73"/>
      <c r="FD65" s="73"/>
      <c r="FE65" s="73"/>
      <c r="FF65" s="73"/>
      <c r="FG65" s="73"/>
      <c r="FH65" s="73"/>
      <c r="FI65" s="73"/>
      <c r="FJ65" s="73"/>
      <c r="FK65" s="73"/>
      <c r="FL65" s="73"/>
      <c r="FM65" s="73"/>
      <c r="FN65" s="73"/>
      <c r="FO65" s="73"/>
      <c r="FP65" s="73"/>
      <c r="FQ65" s="73"/>
      <c r="FR65" s="73"/>
      <c r="FS65" s="73"/>
      <c r="FT65" s="73"/>
      <c r="FU65" s="73"/>
      <c r="FV65" s="73"/>
      <c r="FW65" s="73"/>
      <c r="FX65" s="73"/>
      <c r="FY65" s="73"/>
      <c r="FZ65" s="73"/>
      <c r="GA65" s="73"/>
      <c r="GB65" s="73"/>
      <c r="GC65" s="73"/>
      <c r="GD65" s="73"/>
      <c r="GE65" s="73"/>
      <c r="GF65" s="73"/>
      <c r="GG65" s="73"/>
      <c r="GH65" s="73"/>
      <c r="GI65" s="73"/>
      <c r="GJ65" s="73"/>
      <c r="GK65" s="73"/>
      <c r="GL65" s="73"/>
      <c r="GM65" s="73"/>
      <c r="GN65" s="73"/>
      <c r="GO65" s="73"/>
      <c r="GP65" s="73"/>
      <c r="GQ65" s="73"/>
      <c r="GR65" s="73"/>
      <c r="GS65" s="73"/>
      <c r="GT65" s="73"/>
      <c r="GU65" s="73"/>
      <c r="GV65" s="73"/>
      <c r="GW65" s="73"/>
      <c r="GX65" s="73"/>
      <c r="GY65" s="73"/>
      <c r="GZ65" s="73"/>
      <c r="HA65" s="73"/>
      <c r="HB65" s="73"/>
      <c r="HC65" s="73"/>
      <c r="HD65" s="73"/>
      <c r="HE65" s="73"/>
      <c r="HF65" s="73"/>
      <c r="HG65" s="73"/>
      <c r="HH65" s="73"/>
      <c r="HI65" s="73"/>
      <c r="HJ65" s="73"/>
      <c r="HK65" s="73"/>
      <c r="HL65" s="73"/>
      <c r="HM65" s="73"/>
      <c r="HN65" s="73"/>
      <c r="HO65" s="73"/>
      <c r="HP65" s="335"/>
      <c r="HQ65" s="335"/>
      <c r="HR65" s="335"/>
      <c r="HS65" s="335"/>
      <c r="HT65" s="335"/>
      <c r="HU65" s="335"/>
      <c r="HV65" s="335"/>
      <c r="HW65" s="335"/>
      <c r="HX65" s="335"/>
      <c r="HY65" s="335"/>
      <c r="HZ65" s="73"/>
      <c r="IA65" s="73"/>
      <c r="IB65" s="73"/>
      <c r="IC65" s="73"/>
      <c r="ID65" s="73"/>
      <c r="IE65" s="73"/>
      <c r="IF65" s="73"/>
      <c r="IG65" s="73"/>
      <c r="IH65" s="73"/>
      <c r="II65" s="73"/>
      <c r="IJ65" s="73"/>
      <c r="IK65" s="73"/>
      <c r="IL65" s="73"/>
      <c r="IM65" s="73"/>
      <c r="IN65" s="73"/>
      <c r="IO65" s="73"/>
      <c r="IP65" s="73"/>
      <c r="IQ65" s="73"/>
      <c r="IR65" s="73"/>
      <c r="IS65" s="73"/>
      <c r="IT65" s="73"/>
      <c r="IU65" s="73"/>
      <c r="IV65" s="73"/>
      <c r="IW65" s="73"/>
      <c r="IX65" s="73"/>
      <c r="IY65" s="73"/>
      <c r="IZ65" s="73"/>
      <c r="JA65" s="73"/>
      <c r="JB65" s="73"/>
      <c r="JC65" s="73"/>
      <c r="JD65" s="65" t="s">
        <v>630</v>
      </c>
    </row>
    <row r="66" spans="1:264" x14ac:dyDescent="0.25">
      <c r="A66" s="17" t="s">
        <v>15</v>
      </c>
      <c r="B66" t="s">
        <v>163</v>
      </c>
      <c r="C66" s="50" t="s">
        <v>179</v>
      </c>
      <c r="D66" s="50" t="s">
        <v>623</v>
      </c>
      <c r="E66" s="50" t="s">
        <v>623</v>
      </c>
      <c r="O66" s="477" t="s">
        <v>631</v>
      </c>
      <c r="P66" s="69" t="s">
        <v>174</v>
      </c>
      <c r="Q66" s="68" t="s">
        <v>176</v>
      </c>
      <c r="R66" s="68" t="s">
        <v>177</v>
      </c>
      <c r="S66" s="68" t="s">
        <v>178</v>
      </c>
      <c r="T66" s="68" t="s">
        <v>179</v>
      </c>
      <c r="U66" s="68" t="s">
        <v>180</v>
      </c>
      <c r="V66" s="68" t="s">
        <v>181</v>
      </c>
      <c r="W66" s="68" t="s">
        <v>182</v>
      </c>
      <c r="X66" s="68" t="s">
        <v>183</v>
      </c>
      <c r="Y66" s="68" t="s">
        <v>173</v>
      </c>
      <c r="Z66" s="68" t="s">
        <v>184</v>
      </c>
      <c r="AA66" s="68" t="s">
        <v>185</v>
      </c>
      <c r="AB66" s="68" t="s">
        <v>186</v>
      </c>
      <c r="AC66" s="68" t="s">
        <v>187</v>
      </c>
      <c r="AD66" s="68" t="s">
        <v>188</v>
      </c>
      <c r="AE66" s="68" t="s">
        <v>189</v>
      </c>
      <c r="AF66" s="68" t="s">
        <v>190</v>
      </c>
      <c r="AG66" s="184" t="s">
        <v>191</v>
      </c>
      <c r="AH66" s="68" t="s">
        <v>192</v>
      </c>
      <c r="AI66" s="68" t="s">
        <v>193</v>
      </c>
      <c r="AJ66" s="68" t="s">
        <v>194</v>
      </c>
      <c r="AK66" s="68" t="s">
        <v>195</v>
      </c>
      <c r="AL66" s="68" t="s">
        <v>196</v>
      </c>
      <c r="AM66" s="68" t="s">
        <v>197</v>
      </c>
      <c r="AN66" s="68" t="s">
        <v>198</v>
      </c>
      <c r="AO66" s="68" t="s">
        <v>172</v>
      </c>
      <c r="AP66" s="68" t="s">
        <v>199</v>
      </c>
      <c r="AQ66" s="68" t="s">
        <v>200</v>
      </c>
      <c r="AR66" s="68" t="s">
        <v>201</v>
      </c>
      <c r="AS66" s="68" t="s">
        <v>202</v>
      </c>
      <c r="AT66" s="68" t="s">
        <v>203</v>
      </c>
      <c r="AU66" s="68" t="s">
        <v>204</v>
      </c>
      <c r="AV66" s="68" t="s">
        <v>205</v>
      </c>
      <c r="AW66" s="68" t="s">
        <v>206</v>
      </c>
      <c r="AX66" s="68" t="s">
        <v>207</v>
      </c>
      <c r="AY66" s="68" t="s">
        <v>208</v>
      </c>
      <c r="AZ66" s="68" t="s">
        <v>209</v>
      </c>
      <c r="BA66" s="68" t="s">
        <v>210</v>
      </c>
      <c r="BB66" s="68" t="s">
        <v>211</v>
      </c>
      <c r="BC66" s="68" t="s">
        <v>212</v>
      </c>
      <c r="BD66" s="68" t="s">
        <v>459</v>
      </c>
      <c r="BE66" s="68" t="s">
        <v>213</v>
      </c>
      <c r="BF66" s="68" t="s">
        <v>214</v>
      </c>
      <c r="BG66" s="68" t="s">
        <v>215</v>
      </c>
      <c r="BH66" s="68" t="s">
        <v>216</v>
      </c>
      <c r="BI66" s="68" t="s">
        <v>217</v>
      </c>
      <c r="BJ66" s="68" t="s">
        <v>218</v>
      </c>
      <c r="BK66" s="68" t="s">
        <v>219</v>
      </c>
      <c r="BL66" s="68" t="s">
        <v>171</v>
      </c>
      <c r="BM66" s="68" t="s">
        <v>220</v>
      </c>
      <c r="BN66" s="68" t="s">
        <v>221</v>
      </c>
      <c r="BO66" s="68" t="s">
        <v>222</v>
      </c>
      <c r="BP66" s="68" t="s">
        <v>223</v>
      </c>
      <c r="BQ66" s="68" t="s">
        <v>224</v>
      </c>
      <c r="BR66" s="68" t="s">
        <v>225</v>
      </c>
      <c r="BS66" s="68" t="s">
        <v>226</v>
      </c>
      <c r="BT66" s="68" t="s">
        <v>227</v>
      </c>
      <c r="BU66" s="68" t="s">
        <v>228</v>
      </c>
      <c r="BV66" s="68" t="s">
        <v>229</v>
      </c>
      <c r="BW66" s="68" t="s">
        <v>230</v>
      </c>
      <c r="BX66" s="68" t="s">
        <v>231</v>
      </c>
      <c r="BY66" s="68" t="s">
        <v>232</v>
      </c>
      <c r="BZ66" s="68" t="s">
        <v>233</v>
      </c>
      <c r="CA66" s="68" t="s">
        <v>234</v>
      </c>
      <c r="CB66" s="68" t="s">
        <v>235</v>
      </c>
      <c r="CC66" s="68" t="s">
        <v>236</v>
      </c>
      <c r="CD66" s="68" t="s">
        <v>237</v>
      </c>
      <c r="CE66" s="68" t="s">
        <v>238</v>
      </c>
      <c r="CF66" s="68" t="s">
        <v>239</v>
      </c>
      <c r="CG66" s="68" t="s">
        <v>240</v>
      </c>
      <c r="CH66" s="68" t="s">
        <v>241</v>
      </c>
      <c r="CI66" s="68" t="s">
        <v>170</v>
      </c>
      <c r="CJ66" s="68" t="s">
        <v>242</v>
      </c>
      <c r="CK66" s="68" t="s">
        <v>243</v>
      </c>
      <c r="CL66" s="68" t="s">
        <v>244</v>
      </c>
      <c r="CM66" s="68" t="s">
        <v>245</v>
      </c>
      <c r="CN66" s="68" t="s">
        <v>246</v>
      </c>
      <c r="CO66" s="68" t="s">
        <v>247</v>
      </c>
      <c r="CP66" s="183" t="s">
        <v>248</v>
      </c>
      <c r="CQ66" s="68" t="s">
        <v>249</v>
      </c>
      <c r="CR66" s="68" t="s">
        <v>250</v>
      </c>
      <c r="CS66" s="68" t="s">
        <v>251</v>
      </c>
      <c r="CT66" s="68" t="s">
        <v>252</v>
      </c>
      <c r="CU66" s="68" t="s">
        <v>253</v>
      </c>
      <c r="CV66" s="68" t="s">
        <v>254</v>
      </c>
      <c r="CW66" s="68" t="s">
        <v>255</v>
      </c>
      <c r="CX66" s="68" t="s">
        <v>256</v>
      </c>
      <c r="CY66" s="68" t="s">
        <v>257</v>
      </c>
      <c r="CZ66" s="68" t="s">
        <v>258</v>
      </c>
      <c r="DA66" s="68" t="s">
        <v>259</v>
      </c>
      <c r="DB66" s="68" t="s">
        <v>260</v>
      </c>
      <c r="DC66" s="68" t="s">
        <v>169</v>
      </c>
      <c r="DD66" s="68" t="s">
        <v>261</v>
      </c>
      <c r="DE66" s="68" t="s">
        <v>262</v>
      </c>
      <c r="DF66" s="68" t="s">
        <v>263</v>
      </c>
      <c r="DG66" s="68" t="s">
        <v>264</v>
      </c>
      <c r="DH66" s="68" t="s">
        <v>265</v>
      </c>
      <c r="DI66" s="68" t="s">
        <v>266</v>
      </c>
      <c r="DJ66" s="68" t="s">
        <v>267</v>
      </c>
      <c r="DK66" s="68" t="s">
        <v>268</v>
      </c>
      <c r="DL66" s="68" t="s">
        <v>269</v>
      </c>
      <c r="DM66" s="68" t="s">
        <v>270</v>
      </c>
      <c r="DN66" s="68" t="s">
        <v>271</v>
      </c>
      <c r="DO66" s="68" t="s">
        <v>272</v>
      </c>
      <c r="DP66" s="68" t="s">
        <v>273</v>
      </c>
      <c r="DQ66" s="68" t="s">
        <v>274</v>
      </c>
      <c r="DR66" s="68" t="s">
        <v>275</v>
      </c>
      <c r="DS66" s="68" t="s">
        <v>276</v>
      </c>
      <c r="DT66" s="68" t="s">
        <v>277</v>
      </c>
      <c r="DU66" s="68" t="s">
        <v>278</v>
      </c>
      <c r="DV66" s="68" t="s">
        <v>279</v>
      </c>
      <c r="DW66" s="68" t="s">
        <v>280</v>
      </c>
      <c r="DX66" s="68" t="s">
        <v>281</v>
      </c>
      <c r="DY66" s="68" t="s">
        <v>282</v>
      </c>
      <c r="DZ66" s="68" t="s">
        <v>283</v>
      </c>
      <c r="EA66" s="68" t="s">
        <v>284</v>
      </c>
      <c r="EB66" s="68" t="s">
        <v>285</v>
      </c>
      <c r="EC66" s="68" t="s">
        <v>286</v>
      </c>
      <c r="ED66" s="68" t="s">
        <v>168</v>
      </c>
      <c r="EE66" s="68" t="s">
        <v>287</v>
      </c>
      <c r="EF66" s="68" t="s">
        <v>288</v>
      </c>
      <c r="EG66" s="68" t="s">
        <v>289</v>
      </c>
      <c r="EH66" s="68" t="s">
        <v>290</v>
      </c>
      <c r="EI66" s="68" t="s">
        <v>291</v>
      </c>
      <c r="EJ66" s="68" t="s">
        <v>292</v>
      </c>
      <c r="EK66" s="68" t="s">
        <v>293</v>
      </c>
      <c r="EL66" s="68" t="s">
        <v>294</v>
      </c>
      <c r="EM66" s="68" t="s">
        <v>295</v>
      </c>
      <c r="EN66" s="68" t="s">
        <v>296</v>
      </c>
      <c r="EO66" s="68" t="s">
        <v>297</v>
      </c>
      <c r="EP66" s="68" t="s">
        <v>298</v>
      </c>
      <c r="EQ66" s="68" t="s">
        <v>299</v>
      </c>
      <c r="ER66" s="68" t="s">
        <v>300</v>
      </c>
      <c r="ES66" s="68" t="s">
        <v>301</v>
      </c>
      <c r="ET66" s="68" t="s">
        <v>302</v>
      </c>
      <c r="EU66" s="68" t="s">
        <v>303</v>
      </c>
      <c r="EV66" s="68" t="s">
        <v>304</v>
      </c>
      <c r="EW66" s="68" t="s">
        <v>305</v>
      </c>
      <c r="EX66" s="68" t="s">
        <v>306</v>
      </c>
      <c r="EY66" s="68" t="s">
        <v>307</v>
      </c>
      <c r="EZ66" s="68" t="s">
        <v>308</v>
      </c>
      <c r="FA66" s="68" t="s">
        <v>309</v>
      </c>
      <c r="FB66" s="68" t="s">
        <v>310</v>
      </c>
      <c r="FC66" s="68" t="s">
        <v>311</v>
      </c>
      <c r="FD66" s="68" t="s">
        <v>312</v>
      </c>
      <c r="FE66" s="68" t="s">
        <v>313</v>
      </c>
      <c r="FF66" s="68" t="s">
        <v>167</v>
      </c>
      <c r="FG66" s="68" t="s">
        <v>314</v>
      </c>
      <c r="FH66" s="68" t="s">
        <v>315</v>
      </c>
      <c r="FI66" s="68" t="s">
        <v>316</v>
      </c>
      <c r="FJ66" s="68" t="s">
        <v>317</v>
      </c>
      <c r="FK66" s="68" t="s">
        <v>318</v>
      </c>
      <c r="FL66" s="68" t="s">
        <v>319</v>
      </c>
      <c r="FM66" s="68" t="s">
        <v>320</v>
      </c>
      <c r="FN66" s="68" t="s">
        <v>321</v>
      </c>
      <c r="FO66" s="68" t="s">
        <v>322</v>
      </c>
      <c r="FP66" s="68" t="s">
        <v>323</v>
      </c>
      <c r="FQ66" s="68" t="s">
        <v>324</v>
      </c>
      <c r="FR66" s="68" t="s">
        <v>325</v>
      </c>
      <c r="FS66" s="68" t="s">
        <v>326</v>
      </c>
      <c r="FT66" s="68" t="s">
        <v>327</v>
      </c>
      <c r="FU66" s="68" t="s">
        <v>328</v>
      </c>
      <c r="FV66" s="68" t="s">
        <v>329</v>
      </c>
      <c r="FW66" s="68" t="s">
        <v>330</v>
      </c>
      <c r="FX66" s="68" t="s">
        <v>331</v>
      </c>
      <c r="FY66" s="68" t="s">
        <v>332</v>
      </c>
      <c r="FZ66" s="68" t="s">
        <v>333</v>
      </c>
      <c r="GA66" s="68" t="s">
        <v>334</v>
      </c>
      <c r="GB66" s="68" t="s">
        <v>335</v>
      </c>
      <c r="GC66" s="68" t="s">
        <v>336</v>
      </c>
      <c r="GD66" s="68" t="s">
        <v>166</v>
      </c>
      <c r="GE66" s="68" t="s">
        <v>337</v>
      </c>
      <c r="GF66" s="68" t="s">
        <v>338</v>
      </c>
      <c r="GG66" s="68" t="s">
        <v>339</v>
      </c>
      <c r="GH66" s="68" t="s">
        <v>340</v>
      </c>
      <c r="GI66" s="68" t="s">
        <v>341</v>
      </c>
      <c r="GJ66" s="68" t="s">
        <v>342</v>
      </c>
      <c r="GK66" s="68" t="s">
        <v>343</v>
      </c>
      <c r="GL66" s="68" t="s">
        <v>344</v>
      </c>
      <c r="GM66" s="68" t="s">
        <v>345</v>
      </c>
      <c r="GN66" s="68" t="s">
        <v>346</v>
      </c>
      <c r="GO66" s="68" t="s">
        <v>347</v>
      </c>
      <c r="GP66" s="68" t="s">
        <v>348</v>
      </c>
      <c r="GQ66" s="68" t="s">
        <v>349</v>
      </c>
      <c r="GR66" s="68" t="s">
        <v>350</v>
      </c>
      <c r="GS66" s="68" t="s">
        <v>351</v>
      </c>
      <c r="GT66" s="68" t="s">
        <v>352</v>
      </c>
      <c r="GU66" s="68" t="s">
        <v>353</v>
      </c>
      <c r="GV66" s="68" t="s">
        <v>354</v>
      </c>
      <c r="GW66" s="68" t="s">
        <v>355</v>
      </c>
      <c r="GX66" s="68" t="s">
        <v>356</v>
      </c>
      <c r="GY66" s="68" t="s">
        <v>357</v>
      </c>
      <c r="GZ66" s="68" t="s">
        <v>358</v>
      </c>
      <c r="HA66" s="68" t="s">
        <v>359</v>
      </c>
      <c r="HB66" s="68" t="s">
        <v>360</v>
      </c>
      <c r="HC66" s="68" t="s">
        <v>165</v>
      </c>
      <c r="HD66" s="68" t="s">
        <v>361</v>
      </c>
      <c r="HE66" s="68" t="s">
        <v>362</v>
      </c>
      <c r="HF66" s="68" t="s">
        <v>363</v>
      </c>
      <c r="HG66" s="68" t="s">
        <v>364</v>
      </c>
      <c r="HH66" s="68" t="s">
        <v>365</v>
      </c>
      <c r="HI66" s="68" t="s">
        <v>366</v>
      </c>
      <c r="HJ66" s="68" t="s">
        <v>367</v>
      </c>
      <c r="HK66" s="341" t="s">
        <v>368</v>
      </c>
      <c r="HL66" s="68" t="s">
        <v>369</v>
      </c>
      <c r="HM66" s="68" t="s">
        <v>370</v>
      </c>
      <c r="HN66" s="68" t="s">
        <v>371</v>
      </c>
      <c r="HO66" s="68" t="s">
        <v>372</v>
      </c>
      <c r="HP66" s="68" t="s">
        <v>373</v>
      </c>
      <c r="HQ66" s="68" t="s">
        <v>374</v>
      </c>
      <c r="HR66" s="68" t="s">
        <v>375</v>
      </c>
      <c r="HS66" s="68" t="s">
        <v>376</v>
      </c>
      <c r="HT66" s="341" t="s">
        <v>377</v>
      </c>
      <c r="HU66" s="341" t="s">
        <v>378</v>
      </c>
      <c r="HV66" s="68" t="s">
        <v>379</v>
      </c>
      <c r="HW66" s="68" t="s">
        <v>380</v>
      </c>
      <c r="HX66" s="68" t="s">
        <v>381</v>
      </c>
      <c r="HY66" s="68" t="s">
        <v>382</v>
      </c>
      <c r="HZ66" s="183" t="s">
        <v>383</v>
      </c>
      <c r="IA66" s="68" t="s">
        <v>384</v>
      </c>
      <c r="IB66" s="68" t="s">
        <v>385</v>
      </c>
      <c r="IC66" s="68" t="s">
        <v>386</v>
      </c>
      <c r="ID66" s="187" t="s">
        <v>164</v>
      </c>
      <c r="IE66" s="187" t="s">
        <v>387</v>
      </c>
      <c r="IF66" s="68" t="s">
        <v>388</v>
      </c>
      <c r="IG66" s="68" t="s">
        <v>389</v>
      </c>
      <c r="IH66" s="68" t="s">
        <v>390</v>
      </c>
      <c r="II66" s="68" t="s">
        <v>391</v>
      </c>
      <c r="IJ66" s="68" t="s">
        <v>392</v>
      </c>
      <c r="IK66" s="68" t="s">
        <v>393</v>
      </c>
      <c r="IL66" s="68" t="s">
        <v>394</v>
      </c>
      <c r="IM66" s="68" t="s">
        <v>395</v>
      </c>
      <c r="IN66" s="68" t="s">
        <v>396</v>
      </c>
      <c r="IO66" s="68" t="s">
        <v>397</v>
      </c>
      <c r="IP66" s="187" t="s">
        <v>398</v>
      </c>
      <c r="IQ66" s="187" t="s">
        <v>399</v>
      </c>
      <c r="IR66" s="187" t="s">
        <v>400</v>
      </c>
      <c r="IS66" s="187" t="s">
        <v>401</v>
      </c>
      <c r="IT66" s="187" t="s">
        <v>402</v>
      </c>
      <c r="IU66" s="187" t="s">
        <v>403</v>
      </c>
      <c r="IV66" s="187" t="s">
        <v>404</v>
      </c>
      <c r="IW66" s="187" t="s">
        <v>405</v>
      </c>
      <c r="IX66" s="187" t="s">
        <v>406</v>
      </c>
      <c r="IY66" s="187" t="s">
        <v>407</v>
      </c>
      <c r="IZ66" s="187" t="s">
        <v>408</v>
      </c>
      <c r="JA66" s="187" t="s">
        <v>409</v>
      </c>
      <c r="JB66" s="187" t="s">
        <v>421</v>
      </c>
      <c r="JC66" s="68" t="s">
        <v>410</v>
      </c>
    </row>
    <row r="67" spans="1:264" x14ac:dyDescent="0.25">
      <c r="A67" s="17" t="s">
        <v>632</v>
      </c>
      <c r="B67" t="s">
        <v>163</v>
      </c>
      <c r="C67" s="50" t="s">
        <v>180</v>
      </c>
      <c r="D67" s="50" t="s">
        <v>623</v>
      </c>
      <c r="E67" s="50" t="s">
        <v>623</v>
      </c>
      <c r="O67" s="478"/>
      <c r="P67" s="19">
        <v>163000</v>
      </c>
      <c r="Q67" s="20">
        <v>163000</v>
      </c>
      <c r="R67" s="20">
        <v>163000</v>
      </c>
      <c r="S67" s="20">
        <v>163000</v>
      </c>
      <c r="T67" s="34" t="s">
        <v>163</v>
      </c>
      <c r="U67" s="34" t="s">
        <v>163</v>
      </c>
      <c r="V67" s="20">
        <v>163000</v>
      </c>
      <c r="W67" s="20">
        <v>163000</v>
      </c>
      <c r="X67" s="20">
        <v>173000</v>
      </c>
      <c r="Y67" s="34" t="s">
        <v>163</v>
      </c>
      <c r="Z67" s="34" t="s">
        <v>163</v>
      </c>
      <c r="AA67" s="20">
        <v>168000</v>
      </c>
      <c r="AB67" s="20">
        <v>163000</v>
      </c>
      <c r="AC67" s="34" t="s">
        <v>163</v>
      </c>
      <c r="AD67" s="20">
        <v>165900</v>
      </c>
      <c r="AE67" s="20">
        <v>163000</v>
      </c>
      <c r="AF67" s="20">
        <v>170900</v>
      </c>
      <c r="AG67" s="20">
        <v>200400</v>
      </c>
      <c r="AH67" s="34" t="s">
        <v>163</v>
      </c>
      <c r="AI67" s="20">
        <v>200400</v>
      </c>
      <c r="AJ67" s="20">
        <v>200400</v>
      </c>
      <c r="AK67" s="20">
        <v>200400</v>
      </c>
      <c r="AL67" s="20">
        <v>210300</v>
      </c>
      <c r="AM67" s="20">
        <v>210300</v>
      </c>
      <c r="AN67" s="34" t="s">
        <v>163</v>
      </c>
      <c r="AO67" s="20">
        <v>200400</v>
      </c>
      <c r="AP67" s="20">
        <v>210300</v>
      </c>
      <c r="AQ67" s="34" t="s">
        <v>163</v>
      </c>
      <c r="AR67" s="20">
        <v>200400</v>
      </c>
      <c r="AS67" s="20">
        <v>210300</v>
      </c>
      <c r="AT67" s="20">
        <v>200400</v>
      </c>
      <c r="AU67" s="20">
        <v>210300</v>
      </c>
      <c r="AV67" s="34" t="s">
        <v>163</v>
      </c>
      <c r="AW67" s="20">
        <v>200400</v>
      </c>
      <c r="AX67" s="20">
        <v>200400</v>
      </c>
      <c r="AY67" s="20">
        <v>210300</v>
      </c>
      <c r="AZ67" s="20">
        <v>210300</v>
      </c>
      <c r="BA67" s="20">
        <v>200400</v>
      </c>
      <c r="BB67" s="20">
        <v>210300</v>
      </c>
      <c r="BC67" s="20">
        <v>200400</v>
      </c>
      <c r="BD67" s="20">
        <v>210300</v>
      </c>
      <c r="BE67" s="20">
        <v>200400</v>
      </c>
      <c r="BF67" s="20">
        <v>210300</v>
      </c>
      <c r="BG67" s="20">
        <v>200400</v>
      </c>
      <c r="BH67" s="20">
        <v>210300</v>
      </c>
      <c r="BI67" s="20">
        <v>200400</v>
      </c>
      <c r="BJ67" s="20">
        <v>210300</v>
      </c>
      <c r="BK67" s="34" t="s">
        <v>163</v>
      </c>
      <c r="BL67" s="20">
        <v>200400</v>
      </c>
      <c r="BM67" s="20">
        <v>200400</v>
      </c>
      <c r="BN67" s="20">
        <v>210300</v>
      </c>
      <c r="BO67" s="20">
        <v>200400</v>
      </c>
      <c r="BP67" s="20">
        <v>210300</v>
      </c>
      <c r="BQ67" s="34" t="s">
        <v>163</v>
      </c>
      <c r="BR67" s="34" t="s">
        <v>163</v>
      </c>
      <c r="BS67" s="34" t="s">
        <v>163</v>
      </c>
      <c r="BT67" s="34" t="s">
        <v>163</v>
      </c>
      <c r="BU67" s="34" t="s">
        <v>163</v>
      </c>
      <c r="BV67" s="20">
        <v>200400</v>
      </c>
      <c r="BW67" s="20">
        <v>210300</v>
      </c>
      <c r="BX67" s="20">
        <v>200400</v>
      </c>
      <c r="BY67" s="20">
        <v>200400</v>
      </c>
      <c r="BZ67" s="20">
        <v>200400</v>
      </c>
      <c r="CA67" s="20">
        <v>210300</v>
      </c>
      <c r="CB67" s="20">
        <v>200400</v>
      </c>
      <c r="CC67" s="20">
        <v>210300</v>
      </c>
      <c r="CD67" s="20">
        <v>210300</v>
      </c>
      <c r="CE67" s="20">
        <v>200400</v>
      </c>
      <c r="CF67" s="20">
        <v>210300</v>
      </c>
      <c r="CG67" s="20">
        <v>200400</v>
      </c>
      <c r="CH67" s="20">
        <v>210300</v>
      </c>
      <c r="CI67" s="34" t="s">
        <v>163</v>
      </c>
      <c r="CJ67" s="20">
        <v>200400</v>
      </c>
      <c r="CK67" s="20">
        <v>210300</v>
      </c>
      <c r="CL67" s="20">
        <v>200400</v>
      </c>
      <c r="CM67" s="20">
        <v>210300</v>
      </c>
      <c r="CN67" s="34" t="s">
        <v>163</v>
      </c>
      <c r="CO67" s="20">
        <v>200400</v>
      </c>
      <c r="CP67" s="34" t="s">
        <v>163</v>
      </c>
      <c r="CQ67" s="20">
        <v>219600</v>
      </c>
      <c r="CR67" s="20">
        <v>231300</v>
      </c>
      <c r="CS67" s="20">
        <v>219600</v>
      </c>
      <c r="CT67" s="20">
        <v>231300</v>
      </c>
      <c r="CU67" s="34" t="s">
        <v>163</v>
      </c>
      <c r="CV67" s="34" t="s">
        <v>163</v>
      </c>
      <c r="CW67" s="20">
        <v>219600</v>
      </c>
      <c r="CX67" s="20">
        <v>231300</v>
      </c>
      <c r="CY67" s="20">
        <v>219600</v>
      </c>
      <c r="CZ67" s="20">
        <v>231300</v>
      </c>
      <c r="DA67" s="20">
        <v>219600</v>
      </c>
      <c r="DB67" s="20">
        <v>231300</v>
      </c>
      <c r="DC67" s="20">
        <v>219600</v>
      </c>
      <c r="DD67" s="20">
        <v>231300</v>
      </c>
      <c r="DE67" s="20">
        <v>219600</v>
      </c>
      <c r="DF67" s="20">
        <v>231300</v>
      </c>
      <c r="DG67" s="20">
        <v>219600</v>
      </c>
      <c r="DH67" s="20">
        <v>231300</v>
      </c>
      <c r="DI67" s="20">
        <v>219600</v>
      </c>
      <c r="DJ67" s="20">
        <v>231300</v>
      </c>
      <c r="DK67" s="34" t="s">
        <v>163</v>
      </c>
      <c r="DL67" s="34" t="s">
        <v>163</v>
      </c>
      <c r="DM67" s="20">
        <v>264300</v>
      </c>
      <c r="DN67" s="20">
        <v>219600</v>
      </c>
      <c r="DO67" s="20">
        <v>231300</v>
      </c>
      <c r="DP67" s="34" t="s">
        <v>163</v>
      </c>
      <c r="DQ67" s="20">
        <v>219600</v>
      </c>
      <c r="DR67" s="20">
        <v>231300</v>
      </c>
      <c r="DS67" s="20">
        <v>219600</v>
      </c>
      <c r="DT67" s="20">
        <v>231300</v>
      </c>
      <c r="DU67" s="20">
        <v>219600</v>
      </c>
      <c r="DV67" s="20">
        <v>231300</v>
      </c>
      <c r="DW67" s="20">
        <v>219600</v>
      </c>
      <c r="DX67" s="20">
        <v>231300</v>
      </c>
      <c r="DY67" s="20">
        <f t="shared" ref="DY67" si="0">DY57*1.155*1.2</f>
        <v>304365.59999999998</v>
      </c>
      <c r="DZ67" s="20">
        <v>219600</v>
      </c>
      <c r="EA67" s="20">
        <v>231300</v>
      </c>
      <c r="EB67" s="34" t="s">
        <v>163</v>
      </c>
      <c r="EC67" s="34" t="s">
        <v>163</v>
      </c>
      <c r="ED67" s="20">
        <f>ED57*1.155*1.2</f>
        <v>366319.8</v>
      </c>
      <c r="EE67" s="20">
        <f t="shared" ref="EE67:EG67" si="1">EE57*1.155*1.2</f>
        <v>304365.59999999998</v>
      </c>
      <c r="EF67" s="20">
        <f t="shared" si="1"/>
        <v>320581.8</v>
      </c>
      <c r="EG67" s="20">
        <f t="shared" si="1"/>
        <v>304365.59999999998</v>
      </c>
      <c r="EH67" s="20">
        <v>219600</v>
      </c>
      <c r="EI67" s="20">
        <v>231300</v>
      </c>
      <c r="EJ67" s="20">
        <v>219600</v>
      </c>
      <c r="EK67" s="20">
        <v>231300</v>
      </c>
      <c r="EL67" s="20">
        <v>219600</v>
      </c>
      <c r="EM67" s="20">
        <v>231300</v>
      </c>
      <c r="EN67" s="20">
        <v>219600</v>
      </c>
      <c r="EO67" s="20">
        <v>231300</v>
      </c>
      <c r="EP67" s="20">
        <v>219600</v>
      </c>
      <c r="EQ67" s="20">
        <v>231300</v>
      </c>
      <c r="ER67" s="20">
        <f>ER57*1.155*1.2</f>
        <v>304365.59999999998</v>
      </c>
      <c r="ES67" s="20">
        <f t="shared" ref="ES67:ET67" si="2">ES57*1.155*1.2</f>
        <v>320581.8</v>
      </c>
      <c r="ET67" s="20">
        <f t="shared" si="2"/>
        <v>304365.59999999998</v>
      </c>
      <c r="EU67" s="20">
        <f>EU57*1.155*1.2</f>
        <v>304365.59999999998</v>
      </c>
      <c r="EV67" s="20">
        <f t="shared" ref="EV67:FC67" si="3">EV57*1.155*1.2</f>
        <v>320581.8</v>
      </c>
      <c r="EW67" s="20">
        <f t="shared" si="3"/>
        <v>304365.59999999998</v>
      </c>
      <c r="EX67" s="20">
        <f t="shared" si="3"/>
        <v>304365.59999999998</v>
      </c>
      <c r="EY67" s="20">
        <f t="shared" si="3"/>
        <v>320581.8</v>
      </c>
      <c r="EZ67" s="20">
        <f t="shared" si="3"/>
        <v>304365.59999999998</v>
      </c>
      <c r="FA67" s="20">
        <f t="shared" si="3"/>
        <v>320581.8</v>
      </c>
      <c r="FB67" s="20">
        <f t="shared" si="3"/>
        <v>304365.59999999998</v>
      </c>
      <c r="FC67" s="20">
        <f t="shared" si="3"/>
        <v>320581.8</v>
      </c>
      <c r="FD67" s="34"/>
      <c r="FE67" s="34"/>
      <c r="FF67" s="34"/>
      <c r="FG67" s="20">
        <f t="shared" ref="FG67:FI67" si="4">FG57*1.155*1.2</f>
        <v>304365.59999999998</v>
      </c>
      <c r="FH67" s="20">
        <f t="shared" si="4"/>
        <v>320581.8</v>
      </c>
      <c r="FI67" s="20">
        <f t="shared" si="4"/>
        <v>304365.59999999998</v>
      </c>
      <c r="FJ67" s="20">
        <f>FJ57*1.155*1.2</f>
        <v>320581.8</v>
      </c>
      <c r="FK67" s="20">
        <f t="shared" ref="FK67:FL67" si="5">FK57*1.155*1.2</f>
        <v>304365.59999999998</v>
      </c>
      <c r="FL67" s="20">
        <f t="shared" si="5"/>
        <v>320581.8</v>
      </c>
      <c r="FM67" s="34"/>
      <c r="FN67" s="20">
        <f t="shared" ref="FN67:FW67" si="6">FN57*1.155*1.2</f>
        <v>304365.59999999998</v>
      </c>
      <c r="FO67" s="20">
        <f t="shared" si="6"/>
        <v>320581.8</v>
      </c>
      <c r="FP67" s="20">
        <f t="shared" si="6"/>
        <v>304365.59999999998</v>
      </c>
      <c r="FQ67" s="20">
        <f t="shared" si="6"/>
        <v>304365.59999999998</v>
      </c>
      <c r="FR67" s="20">
        <f t="shared" si="6"/>
        <v>320581.8</v>
      </c>
      <c r="FS67" s="20">
        <f t="shared" si="6"/>
        <v>320581.8</v>
      </c>
      <c r="FT67" s="20">
        <f t="shared" si="6"/>
        <v>304365.59999999998</v>
      </c>
      <c r="FU67" s="20">
        <f t="shared" si="6"/>
        <v>320581.8</v>
      </c>
      <c r="FV67" s="20">
        <f t="shared" si="6"/>
        <v>304365.59999999998</v>
      </c>
      <c r="FW67" s="20">
        <f t="shared" si="6"/>
        <v>320581.8</v>
      </c>
      <c r="FX67" s="20">
        <f t="shared" ref="FX67:GC67" si="7">FX57*1.155*1.2</f>
        <v>304365.59999999998</v>
      </c>
      <c r="FY67" s="20">
        <f t="shared" si="7"/>
        <v>320581.8</v>
      </c>
      <c r="FZ67" s="20">
        <f t="shared" si="7"/>
        <v>304365.59999999998</v>
      </c>
      <c r="GA67" s="20">
        <f t="shared" si="7"/>
        <v>320581.8</v>
      </c>
      <c r="GB67" s="20">
        <f t="shared" si="7"/>
        <v>304365.59999999998</v>
      </c>
      <c r="GC67" s="20">
        <f t="shared" si="7"/>
        <v>304365.59999999998</v>
      </c>
      <c r="GD67" s="34"/>
      <c r="GE67" s="20">
        <f t="shared" ref="GE67:GJ67" si="8">GE57*1.155*1.2</f>
        <v>304365.59999999998</v>
      </c>
      <c r="GF67" s="20">
        <f t="shared" si="8"/>
        <v>320581.8</v>
      </c>
      <c r="GG67" s="20">
        <f t="shared" si="8"/>
        <v>304365.59999999998</v>
      </c>
      <c r="GH67" s="20">
        <f t="shared" si="8"/>
        <v>320581.8</v>
      </c>
      <c r="GI67" s="20">
        <f t="shared" si="8"/>
        <v>304365.59999999998</v>
      </c>
      <c r="GJ67" s="20">
        <f t="shared" si="8"/>
        <v>320581.8</v>
      </c>
      <c r="GK67" s="34"/>
      <c r="GL67" s="20">
        <f t="shared" ref="GL67:GO67" si="9">GL57*1.155*1.2</f>
        <v>304365.59999999998</v>
      </c>
      <c r="GM67" s="20">
        <f t="shared" si="9"/>
        <v>320581.8</v>
      </c>
      <c r="GN67" s="20">
        <f t="shared" si="9"/>
        <v>304365.59999999998</v>
      </c>
      <c r="GO67" s="20">
        <f t="shared" si="9"/>
        <v>320581.8</v>
      </c>
      <c r="GP67" s="20">
        <f t="shared" ref="GP67:GY67" si="10">GP57*1.2</f>
        <v>324120</v>
      </c>
      <c r="GQ67" s="20">
        <f t="shared" si="10"/>
        <v>324120</v>
      </c>
      <c r="GR67" s="20">
        <f t="shared" si="10"/>
        <v>341400</v>
      </c>
      <c r="GS67" s="20">
        <f t="shared" si="10"/>
        <v>341400</v>
      </c>
      <c r="GT67" s="20">
        <f t="shared" si="10"/>
        <v>324120</v>
      </c>
      <c r="GU67" s="20">
        <f t="shared" si="10"/>
        <v>341400</v>
      </c>
      <c r="GV67" s="20">
        <f t="shared" si="10"/>
        <v>324120</v>
      </c>
      <c r="GW67" s="20">
        <f t="shared" si="10"/>
        <v>341400</v>
      </c>
      <c r="GX67" s="20">
        <f t="shared" si="10"/>
        <v>324120</v>
      </c>
      <c r="GY67" s="20">
        <f t="shared" si="10"/>
        <v>341400</v>
      </c>
      <c r="GZ67" s="20">
        <f t="shared" ref="GZ67:HA67" si="11">GZ57*1.155*1.2</f>
        <v>304365.59999999998</v>
      </c>
      <c r="HA67" s="20">
        <f t="shared" si="11"/>
        <v>320581.8</v>
      </c>
      <c r="HB67" s="39"/>
      <c r="HC67" s="20">
        <v>320000</v>
      </c>
      <c r="HD67" s="20">
        <v>340000</v>
      </c>
      <c r="HE67" s="20">
        <f t="shared" ref="HE67:HJ69" si="12">HE57*1.2</f>
        <v>324120</v>
      </c>
      <c r="HF67" s="20">
        <f t="shared" si="12"/>
        <v>341400</v>
      </c>
      <c r="HG67" s="20">
        <f t="shared" si="12"/>
        <v>324120</v>
      </c>
      <c r="HH67" s="20">
        <f t="shared" si="12"/>
        <v>341400</v>
      </c>
      <c r="HI67" s="20">
        <f t="shared" si="12"/>
        <v>324120</v>
      </c>
      <c r="HJ67" s="20">
        <f t="shared" si="12"/>
        <v>341400</v>
      </c>
      <c r="HK67" s="39"/>
      <c r="HL67" s="20">
        <f t="shared" ref="HL67:HM74" si="13">HL57*1.2</f>
        <v>324120</v>
      </c>
      <c r="HM67" s="20">
        <f t="shared" si="13"/>
        <v>341400</v>
      </c>
      <c r="HN67" s="20">
        <v>320000</v>
      </c>
      <c r="HO67" s="20">
        <v>340000</v>
      </c>
      <c r="HP67" s="20">
        <v>320000</v>
      </c>
      <c r="HQ67" s="20">
        <v>320000</v>
      </c>
      <c r="HR67" s="20">
        <v>340000</v>
      </c>
      <c r="HS67" s="20">
        <v>340000</v>
      </c>
      <c r="HT67" s="39" t="s">
        <v>163</v>
      </c>
      <c r="HU67" s="39" t="s">
        <v>163</v>
      </c>
      <c r="HV67" s="20">
        <v>320000</v>
      </c>
      <c r="HW67" s="20">
        <v>340000</v>
      </c>
      <c r="HX67" s="20">
        <v>320000</v>
      </c>
      <c r="HY67" s="20">
        <v>340000</v>
      </c>
      <c r="HZ67" s="20">
        <f t="shared" ref="HZ67:HZ72" si="14">HZ57*1.2</f>
        <v>324120</v>
      </c>
      <c r="IA67" s="20">
        <v>320000</v>
      </c>
      <c r="IB67" s="20">
        <v>340000</v>
      </c>
      <c r="IC67" s="20">
        <f t="shared" ref="IC67:IC74" si="15">IC57*1.2</f>
        <v>324120</v>
      </c>
      <c r="ID67" s="39" t="s">
        <v>163</v>
      </c>
      <c r="IE67" s="39" t="s">
        <v>163</v>
      </c>
      <c r="IF67" s="20">
        <v>320000</v>
      </c>
      <c r="IG67" s="20">
        <v>340000</v>
      </c>
      <c r="IH67" s="20">
        <v>320000</v>
      </c>
      <c r="II67" s="20">
        <v>340000</v>
      </c>
      <c r="IJ67" s="20">
        <v>320000</v>
      </c>
      <c r="IK67" s="20">
        <v>340000</v>
      </c>
      <c r="IL67" s="39"/>
      <c r="IM67" s="20">
        <v>320000</v>
      </c>
      <c r="IN67" s="20">
        <v>340000</v>
      </c>
      <c r="IO67" s="39"/>
      <c r="IP67" s="39"/>
      <c r="IQ67" s="39"/>
      <c r="IR67" s="39"/>
      <c r="IS67" s="39"/>
      <c r="IT67" s="39"/>
      <c r="IU67" s="39"/>
      <c r="IV67" s="39"/>
      <c r="IW67" s="39"/>
      <c r="IX67" s="39"/>
      <c r="IY67" s="39"/>
      <c r="IZ67" s="39"/>
      <c r="JA67" s="20">
        <v>320000</v>
      </c>
      <c r="JB67" s="20">
        <v>340000</v>
      </c>
      <c r="JC67" s="39"/>
    </row>
    <row r="68" spans="1:264" x14ac:dyDescent="0.25">
      <c r="A68" s="17" t="s">
        <v>633</v>
      </c>
      <c r="B68" t="s">
        <v>163</v>
      </c>
      <c r="C68" s="50" t="s">
        <v>183</v>
      </c>
      <c r="D68" s="50" t="s">
        <v>623</v>
      </c>
      <c r="E68" s="50" t="s">
        <v>623</v>
      </c>
      <c r="O68" s="478"/>
      <c r="P68" s="19">
        <v>196000</v>
      </c>
      <c r="Q68" s="20">
        <v>196000</v>
      </c>
      <c r="R68" s="20">
        <v>196000</v>
      </c>
      <c r="S68" s="20">
        <v>137000</v>
      </c>
      <c r="T68" s="34" t="s">
        <v>163</v>
      </c>
      <c r="U68" s="34" t="s">
        <v>163</v>
      </c>
      <c r="V68" s="20">
        <v>137000</v>
      </c>
      <c r="W68" s="20">
        <v>137000</v>
      </c>
      <c r="X68" s="20">
        <v>206000</v>
      </c>
      <c r="Y68" s="34" t="s">
        <v>163</v>
      </c>
      <c r="Z68" s="34" t="s">
        <v>163</v>
      </c>
      <c r="AA68" s="20">
        <v>201000</v>
      </c>
      <c r="AB68" s="20">
        <v>196000</v>
      </c>
      <c r="AC68" s="34" t="s">
        <v>163</v>
      </c>
      <c r="AD68" s="20">
        <v>138900</v>
      </c>
      <c r="AE68" s="20">
        <v>196000</v>
      </c>
      <c r="AF68" s="20">
        <v>204500</v>
      </c>
      <c r="AG68" s="20">
        <v>241000</v>
      </c>
      <c r="AH68" s="34" t="s">
        <v>163</v>
      </c>
      <c r="AI68" s="20">
        <v>167800</v>
      </c>
      <c r="AJ68" s="20">
        <v>241000</v>
      </c>
      <c r="AK68" s="20">
        <v>241000</v>
      </c>
      <c r="AL68" s="20">
        <v>252700</v>
      </c>
      <c r="AM68" s="20">
        <v>252700</v>
      </c>
      <c r="AN68" s="34" t="s">
        <v>163</v>
      </c>
      <c r="AO68" s="20">
        <v>241000</v>
      </c>
      <c r="AP68" s="20">
        <v>252700</v>
      </c>
      <c r="AQ68" s="34" t="s">
        <v>163</v>
      </c>
      <c r="AR68" s="20">
        <v>241000</v>
      </c>
      <c r="AS68" s="20">
        <v>252700</v>
      </c>
      <c r="AT68" s="20">
        <v>241000</v>
      </c>
      <c r="AU68" s="20">
        <v>252700</v>
      </c>
      <c r="AV68" s="34" t="s">
        <v>163</v>
      </c>
      <c r="AW68" s="20">
        <v>241000</v>
      </c>
      <c r="AX68" s="20">
        <v>241000</v>
      </c>
      <c r="AY68" s="20">
        <v>252700</v>
      </c>
      <c r="AZ68" s="20">
        <v>252700</v>
      </c>
      <c r="BA68" s="20">
        <v>241000</v>
      </c>
      <c r="BB68" s="20">
        <v>252700</v>
      </c>
      <c r="BC68" s="20">
        <v>241000</v>
      </c>
      <c r="BD68" s="20">
        <v>252700</v>
      </c>
      <c r="BE68" s="20">
        <v>241000</v>
      </c>
      <c r="BF68" s="20">
        <v>252700</v>
      </c>
      <c r="BG68" s="20">
        <v>241000</v>
      </c>
      <c r="BH68" s="20">
        <v>252700</v>
      </c>
      <c r="BI68" s="20">
        <v>241000</v>
      </c>
      <c r="BJ68" s="20">
        <v>252700</v>
      </c>
      <c r="BK68" s="34" t="s">
        <v>163</v>
      </c>
      <c r="BL68" s="20">
        <v>241000</v>
      </c>
      <c r="BM68" s="20">
        <v>241000</v>
      </c>
      <c r="BN68" s="20">
        <v>252700</v>
      </c>
      <c r="BO68" s="20">
        <v>241000</v>
      </c>
      <c r="BP68" s="20">
        <v>252700</v>
      </c>
      <c r="BQ68" s="34" t="s">
        <v>163</v>
      </c>
      <c r="BR68" s="34" t="s">
        <v>163</v>
      </c>
      <c r="BS68" s="34" t="s">
        <v>163</v>
      </c>
      <c r="BT68" s="34" t="s">
        <v>163</v>
      </c>
      <c r="BU68" s="34" t="s">
        <v>163</v>
      </c>
      <c r="BV68" s="20">
        <v>241000</v>
      </c>
      <c r="BW68" s="20">
        <v>252700</v>
      </c>
      <c r="BX68" s="20">
        <v>241000</v>
      </c>
      <c r="BY68" s="20">
        <v>241000</v>
      </c>
      <c r="BZ68" s="20">
        <v>241000</v>
      </c>
      <c r="CA68" s="20">
        <v>252700</v>
      </c>
      <c r="CB68" s="20">
        <v>241000</v>
      </c>
      <c r="CC68" s="20">
        <v>252700</v>
      </c>
      <c r="CD68" s="20">
        <v>252700</v>
      </c>
      <c r="CE68" s="20">
        <v>241000</v>
      </c>
      <c r="CF68" s="20">
        <v>252700</v>
      </c>
      <c r="CG68" s="20">
        <v>241000</v>
      </c>
      <c r="CH68" s="20">
        <v>252700</v>
      </c>
      <c r="CI68" s="34" t="s">
        <v>163</v>
      </c>
      <c r="CJ68" s="20">
        <v>241000</v>
      </c>
      <c r="CK68" s="20">
        <v>252700</v>
      </c>
      <c r="CL68" s="20">
        <v>241000</v>
      </c>
      <c r="CM68" s="20">
        <v>252700</v>
      </c>
      <c r="CN68" s="34" t="s">
        <v>163</v>
      </c>
      <c r="CO68" s="20">
        <v>241000</v>
      </c>
      <c r="CP68" s="34" t="s">
        <v>163</v>
      </c>
      <c r="CQ68" s="20">
        <v>264300</v>
      </c>
      <c r="CR68" s="20">
        <v>277200</v>
      </c>
      <c r="CS68" s="20">
        <v>264300</v>
      </c>
      <c r="CT68" s="20">
        <v>277200</v>
      </c>
      <c r="CU68" s="34" t="s">
        <v>163</v>
      </c>
      <c r="CV68" s="34" t="s">
        <v>163</v>
      </c>
      <c r="CW68" s="20">
        <v>264300</v>
      </c>
      <c r="CX68" s="20">
        <v>277200</v>
      </c>
      <c r="CY68" s="20">
        <v>264300</v>
      </c>
      <c r="CZ68" s="20">
        <v>277200</v>
      </c>
      <c r="DA68" s="20">
        <v>264300</v>
      </c>
      <c r="DB68" s="20">
        <v>277200</v>
      </c>
      <c r="DC68" s="20">
        <v>264300</v>
      </c>
      <c r="DD68" s="20">
        <v>277200</v>
      </c>
      <c r="DE68" s="20">
        <v>264300</v>
      </c>
      <c r="DF68" s="20">
        <v>277200</v>
      </c>
      <c r="DG68" s="20">
        <v>264300</v>
      </c>
      <c r="DH68" s="20">
        <v>277200</v>
      </c>
      <c r="DI68" s="20">
        <v>264300</v>
      </c>
      <c r="DJ68" s="20">
        <v>277200</v>
      </c>
      <c r="DK68" s="34" t="s">
        <v>163</v>
      </c>
      <c r="DL68" s="34" t="s">
        <v>163</v>
      </c>
      <c r="DM68" s="20">
        <v>292100</v>
      </c>
      <c r="DN68" s="20">
        <v>264300</v>
      </c>
      <c r="DO68" s="20">
        <v>277200</v>
      </c>
      <c r="DP68" s="34" t="s">
        <v>163</v>
      </c>
      <c r="DQ68" s="20">
        <v>264300</v>
      </c>
      <c r="DR68" s="20">
        <v>277200</v>
      </c>
      <c r="DS68" s="20">
        <v>264300</v>
      </c>
      <c r="DT68" s="20">
        <v>277200</v>
      </c>
      <c r="DU68" s="20">
        <v>264300</v>
      </c>
      <c r="DV68" s="20">
        <v>277200</v>
      </c>
      <c r="DW68" s="20">
        <v>264300</v>
      </c>
      <c r="DX68" s="20">
        <v>277200</v>
      </c>
      <c r="DY68" s="20">
        <f t="shared" ref="DY68" si="16">DY58*1.155*1.2</f>
        <v>366319.8</v>
      </c>
      <c r="DZ68" s="20">
        <v>264300</v>
      </c>
      <c r="EA68" s="20">
        <v>277200</v>
      </c>
      <c r="EB68" s="34" t="s">
        <v>163</v>
      </c>
      <c r="EC68" s="34" t="s">
        <v>163</v>
      </c>
      <c r="ED68" s="20">
        <f t="shared" ref="ED68:EG68" si="17">ED58*1.155*1.2</f>
        <v>404850.6</v>
      </c>
      <c r="EE68" s="20">
        <f t="shared" si="17"/>
        <v>366319.8</v>
      </c>
      <c r="EF68" s="20">
        <f t="shared" si="17"/>
        <v>384199.2</v>
      </c>
      <c r="EG68" s="20">
        <f t="shared" si="17"/>
        <v>366319.8</v>
      </c>
      <c r="EH68" s="20">
        <v>264300</v>
      </c>
      <c r="EI68" s="20">
        <v>277200</v>
      </c>
      <c r="EJ68" s="20">
        <v>264300</v>
      </c>
      <c r="EK68" s="20">
        <v>277200</v>
      </c>
      <c r="EL68" s="20">
        <v>264300</v>
      </c>
      <c r="EM68" s="20">
        <v>277200</v>
      </c>
      <c r="EN68" s="20">
        <v>264300</v>
      </c>
      <c r="EO68" s="20">
        <v>277200</v>
      </c>
      <c r="EP68" s="20">
        <v>264300</v>
      </c>
      <c r="EQ68" s="20">
        <v>277200</v>
      </c>
      <c r="ER68" s="20">
        <f t="shared" ref="ER68:ET68" si="18">ER58*1.155*1.2</f>
        <v>366319.8</v>
      </c>
      <c r="ES68" s="20">
        <f t="shared" si="18"/>
        <v>384199.2</v>
      </c>
      <c r="ET68" s="20">
        <f t="shared" si="18"/>
        <v>366319.8</v>
      </c>
      <c r="EU68" s="20">
        <f t="shared" ref="EU68:FC69" si="19">EU58*1.155*1.2</f>
        <v>366319.8</v>
      </c>
      <c r="EV68" s="20">
        <f t="shared" si="19"/>
        <v>384199.2</v>
      </c>
      <c r="EW68" s="20">
        <f t="shared" si="19"/>
        <v>366319.8</v>
      </c>
      <c r="EX68" s="20">
        <f t="shared" si="19"/>
        <v>366319.8</v>
      </c>
      <c r="EY68" s="20">
        <f t="shared" si="19"/>
        <v>384199.2</v>
      </c>
      <c r="EZ68" s="20">
        <f t="shared" si="19"/>
        <v>366319.8</v>
      </c>
      <c r="FA68" s="20">
        <f t="shared" si="19"/>
        <v>384199.2</v>
      </c>
      <c r="FB68" s="20">
        <f t="shared" si="19"/>
        <v>366319.8</v>
      </c>
      <c r="FC68" s="20">
        <f t="shared" si="19"/>
        <v>384199.2</v>
      </c>
      <c r="FD68" s="34"/>
      <c r="FE68" s="34"/>
      <c r="FF68" s="34"/>
      <c r="FG68" s="20">
        <f t="shared" ref="FG68:FJ68" si="20">FG58*1.155*1.2</f>
        <v>366319.8</v>
      </c>
      <c r="FH68" s="20">
        <f t="shared" si="20"/>
        <v>384199.2</v>
      </c>
      <c r="FI68" s="20">
        <f t="shared" si="20"/>
        <v>366319.8</v>
      </c>
      <c r="FJ68" s="20">
        <f t="shared" si="20"/>
        <v>384199.2</v>
      </c>
      <c r="FK68" s="20">
        <f t="shared" ref="FK68:FL68" si="21">FK58*1.155*1.2</f>
        <v>366319.8</v>
      </c>
      <c r="FL68" s="20">
        <f t="shared" si="21"/>
        <v>384199.2</v>
      </c>
      <c r="FM68" s="34"/>
      <c r="FN68" s="20">
        <f t="shared" ref="FN68:FW68" si="22">FN58*1.155*1.2</f>
        <v>366319.8</v>
      </c>
      <c r="FO68" s="20">
        <f t="shared" si="22"/>
        <v>384199.2</v>
      </c>
      <c r="FP68" s="20">
        <f t="shared" si="22"/>
        <v>366319.8</v>
      </c>
      <c r="FQ68" s="20">
        <f t="shared" si="22"/>
        <v>366319.8</v>
      </c>
      <c r="FR68" s="20">
        <f t="shared" si="22"/>
        <v>384199.2</v>
      </c>
      <c r="FS68" s="20">
        <f t="shared" si="22"/>
        <v>384199.2</v>
      </c>
      <c r="FT68" s="20">
        <f t="shared" si="22"/>
        <v>366319.8</v>
      </c>
      <c r="FU68" s="20">
        <f t="shared" si="22"/>
        <v>384199.2</v>
      </c>
      <c r="FV68" s="20">
        <f t="shared" si="22"/>
        <v>366319.8</v>
      </c>
      <c r="FW68" s="20">
        <f t="shared" si="22"/>
        <v>384199.2</v>
      </c>
      <c r="FX68" s="20">
        <f t="shared" ref="FX68:GC68" si="23">FX58*1.155*1.2</f>
        <v>366319.8</v>
      </c>
      <c r="FY68" s="20">
        <f t="shared" si="23"/>
        <v>384199.2</v>
      </c>
      <c r="FZ68" s="20">
        <f t="shared" si="23"/>
        <v>366319.8</v>
      </c>
      <c r="GA68" s="20">
        <f t="shared" si="23"/>
        <v>384199.2</v>
      </c>
      <c r="GB68" s="20">
        <f t="shared" si="23"/>
        <v>366319.8</v>
      </c>
      <c r="GC68" s="20">
        <f t="shared" si="23"/>
        <v>366319.8</v>
      </c>
      <c r="GD68" s="34"/>
      <c r="GE68" s="20">
        <f t="shared" ref="GE68:GJ68" si="24">GE58*1.155*1.2</f>
        <v>366319.8</v>
      </c>
      <c r="GF68" s="20">
        <f t="shared" si="24"/>
        <v>384199.2</v>
      </c>
      <c r="GG68" s="20">
        <f t="shared" si="24"/>
        <v>366319.8</v>
      </c>
      <c r="GH68" s="20">
        <f t="shared" si="24"/>
        <v>384199.2</v>
      </c>
      <c r="GI68" s="20">
        <f t="shared" si="24"/>
        <v>366319.8</v>
      </c>
      <c r="GJ68" s="20">
        <f t="shared" si="24"/>
        <v>384199.2</v>
      </c>
      <c r="GK68" s="34"/>
      <c r="GL68" s="20">
        <f t="shared" ref="GL68:GO68" si="25">GL58*1.155*1.2</f>
        <v>366319.8</v>
      </c>
      <c r="GM68" s="20">
        <f t="shared" si="25"/>
        <v>384199.2</v>
      </c>
      <c r="GN68" s="20">
        <f t="shared" si="25"/>
        <v>366319.8</v>
      </c>
      <c r="GO68" s="20">
        <f t="shared" si="25"/>
        <v>384199.2</v>
      </c>
      <c r="GP68" s="20">
        <f t="shared" ref="GP68:GY68" si="26">GP58*1.2</f>
        <v>374280</v>
      </c>
      <c r="GQ68" s="20">
        <f t="shared" si="26"/>
        <v>374280</v>
      </c>
      <c r="GR68" s="20">
        <f t="shared" si="26"/>
        <v>392520</v>
      </c>
      <c r="GS68" s="20">
        <f t="shared" si="26"/>
        <v>392520</v>
      </c>
      <c r="GT68" s="20">
        <f t="shared" si="26"/>
        <v>374280</v>
      </c>
      <c r="GU68" s="20">
        <f t="shared" si="26"/>
        <v>392520</v>
      </c>
      <c r="GV68" s="20">
        <f t="shared" si="26"/>
        <v>374280</v>
      </c>
      <c r="GW68" s="20">
        <f t="shared" si="26"/>
        <v>392520</v>
      </c>
      <c r="GX68" s="20">
        <f t="shared" si="26"/>
        <v>374280</v>
      </c>
      <c r="GY68" s="20">
        <f t="shared" si="26"/>
        <v>392520</v>
      </c>
      <c r="GZ68" s="20">
        <f t="shared" ref="GZ68:HA68" si="27">GZ58*1.155*1.2</f>
        <v>366319.8</v>
      </c>
      <c r="HA68" s="20">
        <f t="shared" si="27"/>
        <v>384199.2</v>
      </c>
      <c r="HB68" s="39"/>
      <c r="HC68" s="20">
        <v>370000</v>
      </c>
      <c r="HD68" s="20">
        <v>390000</v>
      </c>
      <c r="HE68" s="20">
        <f t="shared" si="12"/>
        <v>374280</v>
      </c>
      <c r="HF68" s="20">
        <f t="shared" si="12"/>
        <v>392520</v>
      </c>
      <c r="HG68" s="20">
        <f t="shared" si="12"/>
        <v>374280</v>
      </c>
      <c r="HH68" s="20">
        <f t="shared" si="12"/>
        <v>392520</v>
      </c>
      <c r="HI68" s="20">
        <f t="shared" si="12"/>
        <v>374280</v>
      </c>
      <c r="HJ68" s="20">
        <f t="shared" si="12"/>
        <v>392520</v>
      </c>
      <c r="HK68" s="39"/>
      <c r="HL68" s="20">
        <f t="shared" si="13"/>
        <v>374280</v>
      </c>
      <c r="HM68" s="20">
        <f t="shared" si="13"/>
        <v>392520</v>
      </c>
      <c r="HN68" s="20">
        <v>370000</v>
      </c>
      <c r="HO68" s="20">
        <v>390000</v>
      </c>
      <c r="HP68" s="20">
        <v>370000</v>
      </c>
      <c r="HQ68" s="20">
        <v>370000</v>
      </c>
      <c r="HR68" s="20">
        <v>390000</v>
      </c>
      <c r="HS68" s="20">
        <v>390000</v>
      </c>
      <c r="HT68" s="39" t="s">
        <v>163</v>
      </c>
      <c r="HU68" s="39" t="s">
        <v>163</v>
      </c>
      <c r="HV68" s="20">
        <v>370000</v>
      </c>
      <c r="HW68" s="20">
        <v>390000</v>
      </c>
      <c r="HX68" s="20">
        <v>370000</v>
      </c>
      <c r="HY68" s="20">
        <v>390000</v>
      </c>
      <c r="HZ68" s="20">
        <f t="shared" si="14"/>
        <v>374280</v>
      </c>
      <c r="IA68" s="20">
        <v>370000</v>
      </c>
      <c r="IB68" s="20">
        <v>390000</v>
      </c>
      <c r="IC68" s="20">
        <f t="shared" si="15"/>
        <v>374280</v>
      </c>
      <c r="ID68" s="39" t="s">
        <v>163</v>
      </c>
      <c r="IE68" s="39" t="s">
        <v>163</v>
      </c>
      <c r="IF68" s="20">
        <v>370000</v>
      </c>
      <c r="IG68" s="20">
        <v>390000</v>
      </c>
      <c r="IH68" s="20">
        <v>370000</v>
      </c>
      <c r="II68" s="20">
        <v>390000</v>
      </c>
      <c r="IJ68" s="20">
        <v>370000</v>
      </c>
      <c r="IK68" s="20">
        <v>390000</v>
      </c>
      <c r="IL68" s="39"/>
      <c r="IM68" s="20">
        <v>370000</v>
      </c>
      <c r="IN68" s="20">
        <v>390000</v>
      </c>
      <c r="IO68" s="39"/>
      <c r="IP68" s="39"/>
      <c r="IQ68" s="39"/>
      <c r="IR68" s="39"/>
      <c r="IS68" s="39"/>
      <c r="IT68" s="39"/>
      <c r="IU68" s="39"/>
      <c r="IV68" s="39"/>
      <c r="IW68" s="39"/>
      <c r="IX68" s="39"/>
      <c r="IY68" s="39"/>
      <c r="IZ68" s="39"/>
      <c r="JA68" s="20">
        <v>370000</v>
      </c>
      <c r="JB68" s="20">
        <v>390000</v>
      </c>
      <c r="JC68" s="39"/>
    </row>
    <row r="69" spans="1:264" x14ac:dyDescent="0.25">
      <c r="A69" s="17" t="s">
        <v>634</v>
      </c>
      <c r="B69" t="s">
        <v>163</v>
      </c>
      <c r="C69" s="50" t="s">
        <v>181</v>
      </c>
      <c r="D69" s="50" t="s">
        <v>623</v>
      </c>
      <c r="E69" s="50" t="s">
        <v>623</v>
      </c>
      <c r="O69" s="478"/>
      <c r="P69" s="19">
        <v>196000</v>
      </c>
      <c r="Q69" s="20">
        <v>196000</v>
      </c>
      <c r="R69" s="20">
        <v>196000</v>
      </c>
      <c r="S69" s="34" t="s">
        <v>163</v>
      </c>
      <c r="T69" s="34" t="s">
        <v>163</v>
      </c>
      <c r="U69" s="34" t="s">
        <v>163</v>
      </c>
      <c r="V69" s="34" t="s">
        <v>163</v>
      </c>
      <c r="W69" s="34" t="s">
        <v>163</v>
      </c>
      <c r="X69" s="20">
        <v>206000</v>
      </c>
      <c r="Y69" s="34" t="s">
        <v>163</v>
      </c>
      <c r="Z69" s="34" t="s">
        <v>163</v>
      </c>
      <c r="AA69" s="20">
        <v>201000</v>
      </c>
      <c r="AB69" s="20">
        <v>196000</v>
      </c>
      <c r="AC69" s="34" t="s">
        <v>163</v>
      </c>
      <c r="AD69" s="34" t="s">
        <v>163</v>
      </c>
      <c r="AE69" s="20">
        <v>196000</v>
      </c>
      <c r="AF69" s="34" t="s">
        <v>163</v>
      </c>
      <c r="AG69" s="20">
        <v>241000</v>
      </c>
      <c r="AH69" s="34" t="s">
        <v>163</v>
      </c>
      <c r="AI69" s="34" t="s">
        <v>163</v>
      </c>
      <c r="AJ69" s="20">
        <v>241000</v>
      </c>
      <c r="AK69" s="20">
        <v>241000</v>
      </c>
      <c r="AL69" s="20">
        <v>252700</v>
      </c>
      <c r="AM69" s="20">
        <v>252700</v>
      </c>
      <c r="AN69" s="34" t="s">
        <v>163</v>
      </c>
      <c r="AO69" s="20">
        <v>241000</v>
      </c>
      <c r="AP69" s="20">
        <v>252700</v>
      </c>
      <c r="AQ69" s="34" t="s">
        <v>163</v>
      </c>
      <c r="AR69" s="20">
        <v>241000</v>
      </c>
      <c r="AS69" s="20">
        <v>252700</v>
      </c>
      <c r="AT69" s="20">
        <v>241000</v>
      </c>
      <c r="AU69" s="20">
        <v>252700</v>
      </c>
      <c r="AV69" s="34" t="s">
        <v>163</v>
      </c>
      <c r="AW69" s="20">
        <v>241000</v>
      </c>
      <c r="AX69" s="20">
        <v>241000</v>
      </c>
      <c r="AY69" s="20">
        <v>252700</v>
      </c>
      <c r="AZ69" s="20">
        <v>252700</v>
      </c>
      <c r="BA69" s="20">
        <v>167800</v>
      </c>
      <c r="BB69" s="20">
        <v>176000</v>
      </c>
      <c r="BC69" s="20">
        <v>241000</v>
      </c>
      <c r="BD69" s="20">
        <v>252700</v>
      </c>
      <c r="BE69" s="20">
        <v>241000</v>
      </c>
      <c r="BF69" s="20">
        <v>252700</v>
      </c>
      <c r="BG69" s="20">
        <v>241000</v>
      </c>
      <c r="BH69" s="20">
        <v>252700</v>
      </c>
      <c r="BI69" s="20">
        <v>241000</v>
      </c>
      <c r="BJ69" s="20">
        <v>252700</v>
      </c>
      <c r="BK69" s="34" t="s">
        <v>163</v>
      </c>
      <c r="BL69" s="34" t="s">
        <v>163</v>
      </c>
      <c r="BM69" s="20">
        <v>241000</v>
      </c>
      <c r="BN69" s="20">
        <v>252700</v>
      </c>
      <c r="BO69" s="20">
        <v>241000</v>
      </c>
      <c r="BP69" s="20">
        <v>252700</v>
      </c>
      <c r="BQ69" s="34" t="s">
        <v>163</v>
      </c>
      <c r="BR69" s="34" t="s">
        <v>163</v>
      </c>
      <c r="BS69" s="34" t="s">
        <v>163</v>
      </c>
      <c r="BT69" s="34" t="s">
        <v>163</v>
      </c>
      <c r="BU69" s="34" t="s">
        <v>163</v>
      </c>
      <c r="BV69" s="20">
        <v>241000</v>
      </c>
      <c r="BW69" s="20">
        <v>252700</v>
      </c>
      <c r="BX69" s="20">
        <v>241000</v>
      </c>
      <c r="BY69" s="34" t="s">
        <v>163</v>
      </c>
      <c r="BZ69" s="20">
        <v>241000</v>
      </c>
      <c r="CA69" s="20">
        <v>252700</v>
      </c>
      <c r="CB69" s="20">
        <v>241000</v>
      </c>
      <c r="CC69" s="20">
        <v>252700</v>
      </c>
      <c r="CD69" s="20">
        <v>252700</v>
      </c>
      <c r="CE69" s="20">
        <v>167800</v>
      </c>
      <c r="CF69" s="20">
        <v>176000</v>
      </c>
      <c r="CG69" s="20">
        <v>241000</v>
      </c>
      <c r="CH69" s="20">
        <v>252700</v>
      </c>
      <c r="CI69" s="34" t="s">
        <v>163</v>
      </c>
      <c r="CJ69" s="20">
        <v>241000</v>
      </c>
      <c r="CK69" s="20">
        <v>252700</v>
      </c>
      <c r="CL69" s="20">
        <v>241000</v>
      </c>
      <c r="CM69" s="20">
        <v>252700</v>
      </c>
      <c r="CN69" s="34" t="s">
        <v>163</v>
      </c>
      <c r="CO69" s="34" t="s">
        <v>163</v>
      </c>
      <c r="CP69" s="34" t="s">
        <v>163</v>
      </c>
      <c r="CQ69" s="20">
        <v>264300</v>
      </c>
      <c r="CR69" s="20">
        <v>277200</v>
      </c>
      <c r="CS69" s="20">
        <v>264300</v>
      </c>
      <c r="CT69" s="20">
        <v>277200</v>
      </c>
      <c r="CU69" s="34" t="s">
        <v>163</v>
      </c>
      <c r="CV69" s="34" t="s">
        <v>163</v>
      </c>
      <c r="CW69" s="20">
        <v>264300</v>
      </c>
      <c r="CX69" s="20">
        <v>277200</v>
      </c>
      <c r="CY69" s="20">
        <v>264300</v>
      </c>
      <c r="CZ69" s="20">
        <v>277200</v>
      </c>
      <c r="DA69" s="20">
        <v>264300</v>
      </c>
      <c r="DB69" s="20">
        <v>277200</v>
      </c>
      <c r="DC69" s="20">
        <v>124500</v>
      </c>
      <c r="DD69" s="20">
        <v>130200</v>
      </c>
      <c r="DE69" s="20">
        <v>264300</v>
      </c>
      <c r="DF69" s="20">
        <v>277200</v>
      </c>
      <c r="DG69" s="20">
        <v>264300</v>
      </c>
      <c r="DH69" s="20">
        <v>277200</v>
      </c>
      <c r="DI69" s="20">
        <v>124500</v>
      </c>
      <c r="DJ69" s="20">
        <v>130200</v>
      </c>
      <c r="DK69" s="34" t="s">
        <v>163</v>
      </c>
      <c r="DL69" s="34" t="s">
        <v>163</v>
      </c>
      <c r="DM69" s="20">
        <v>328000</v>
      </c>
      <c r="DN69" s="20">
        <v>264300</v>
      </c>
      <c r="DO69" s="20">
        <v>277200</v>
      </c>
      <c r="DP69" s="34" t="s">
        <v>163</v>
      </c>
      <c r="DQ69" s="20">
        <v>264300</v>
      </c>
      <c r="DR69" s="20">
        <v>277200</v>
      </c>
      <c r="DS69" s="20">
        <v>264300</v>
      </c>
      <c r="DT69" s="20">
        <v>277200</v>
      </c>
      <c r="DU69" s="20">
        <v>264300</v>
      </c>
      <c r="DV69" s="20">
        <v>277200</v>
      </c>
      <c r="DW69" s="20">
        <v>264300</v>
      </c>
      <c r="DX69" s="20">
        <v>277200</v>
      </c>
      <c r="DY69" s="20">
        <f t="shared" ref="DY69" si="28">DY59*1.155*1.2</f>
        <v>366319.8</v>
      </c>
      <c r="DZ69" s="20">
        <v>264300</v>
      </c>
      <c r="EA69" s="20">
        <v>277200</v>
      </c>
      <c r="EB69" s="34" t="s">
        <v>163</v>
      </c>
      <c r="EC69" s="34" t="s">
        <v>163</v>
      </c>
      <c r="ED69" s="20">
        <f t="shared" ref="ED69:EG69" si="29">ED59*1.155*1.2</f>
        <v>454608</v>
      </c>
      <c r="EE69" s="20">
        <f t="shared" si="29"/>
        <v>366319.8</v>
      </c>
      <c r="EF69" s="20">
        <f t="shared" si="29"/>
        <v>384199.2</v>
      </c>
      <c r="EG69" s="20">
        <f t="shared" si="29"/>
        <v>366319.8</v>
      </c>
      <c r="EH69" s="20">
        <v>124500</v>
      </c>
      <c r="EI69" s="20">
        <v>130200</v>
      </c>
      <c r="EJ69" s="20">
        <v>264300</v>
      </c>
      <c r="EK69" s="20">
        <v>277200</v>
      </c>
      <c r="EL69" s="20">
        <v>264300</v>
      </c>
      <c r="EM69" s="20">
        <v>277200</v>
      </c>
      <c r="EN69" s="20">
        <v>264300</v>
      </c>
      <c r="EO69" s="20">
        <v>277200</v>
      </c>
      <c r="EP69" s="20">
        <v>124500</v>
      </c>
      <c r="EQ69" s="20">
        <v>130200</v>
      </c>
      <c r="ER69" s="32" t="s">
        <v>163</v>
      </c>
      <c r="ES69" s="32" t="s">
        <v>163</v>
      </c>
      <c r="ET69" s="20">
        <f t="shared" ref="ET69" si="30">ET59*1.155*1.2</f>
        <v>366319.8</v>
      </c>
      <c r="EU69" s="20">
        <f t="shared" si="19"/>
        <v>366319.8</v>
      </c>
      <c r="EV69" s="20">
        <f t="shared" si="19"/>
        <v>384199.2</v>
      </c>
      <c r="EW69" s="20">
        <f t="shared" si="19"/>
        <v>366319.8</v>
      </c>
      <c r="EX69" s="20">
        <f t="shared" si="19"/>
        <v>366319.8</v>
      </c>
      <c r="EY69" s="20">
        <f t="shared" si="19"/>
        <v>384199.2</v>
      </c>
      <c r="EZ69" s="20">
        <f t="shared" si="19"/>
        <v>366319.8</v>
      </c>
      <c r="FA69" s="20">
        <f t="shared" si="19"/>
        <v>384199.2</v>
      </c>
      <c r="FB69" s="20">
        <f t="shared" si="19"/>
        <v>366319.8</v>
      </c>
      <c r="FC69" s="20">
        <f t="shared" si="19"/>
        <v>384199.2</v>
      </c>
      <c r="FD69" s="34"/>
      <c r="FE69" s="34"/>
      <c r="FF69" s="34"/>
      <c r="FG69" s="20">
        <f t="shared" ref="FG69:FJ69" si="31">FG59*1.155*1.2</f>
        <v>366319.8</v>
      </c>
      <c r="FH69" s="20">
        <f t="shared" si="31"/>
        <v>384199.2</v>
      </c>
      <c r="FI69" s="20">
        <f t="shared" si="31"/>
        <v>366319.8</v>
      </c>
      <c r="FJ69" s="20">
        <f t="shared" si="31"/>
        <v>384199.2</v>
      </c>
      <c r="FK69" s="20">
        <f t="shared" ref="FK69:FL69" si="32">FK59*1.155*1.2</f>
        <v>172557</v>
      </c>
      <c r="FL69" s="20">
        <f t="shared" si="32"/>
        <v>180457.19999999998</v>
      </c>
      <c r="FM69" s="34"/>
      <c r="FN69" s="20">
        <f t="shared" ref="FN69:FW69" si="33">FN59*1.155*1.2</f>
        <v>366319.8</v>
      </c>
      <c r="FO69" s="20">
        <f t="shared" si="33"/>
        <v>384199.2</v>
      </c>
      <c r="FP69" s="20">
        <f t="shared" si="33"/>
        <v>366319.8</v>
      </c>
      <c r="FQ69" s="20">
        <f t="shared" si="33"/>
        <v>366319.8</v>
      </c>
      <c r="FR69" s="20">
        <f t="shared" si="33"/>
        <v>384199.2</v>
      </c>
      <c r="FS69" s="20">
        <f t="shared" si="33"/>
        <v>384199.2</v>
      </c>
      <c r="FT69" s="20">
        <f t="shared" si="33"/>
        <v>366319.8</v>
      </c>
      <c r="FU69" s="20">
        <f t="shared" si="33"/>
        <v>384199.2</v>
      </c>
      <c r="FV69" s="20">
        <f t="shared" si="33"/>
        <v>366319.8</v>
      </c>
      <c r="FW69" s="20">
        <f t="shared" si="33"/>
        <v>384199.2</v>
      </c>
      <c r="FX69" s="34"/>
      <c r="FY69" s="34"/>
      <c r="FZ69" s="20">
        <f t="shared" ref="FZ69:GB69" si="34">FZ59*1.155*1.2</f>
        <v>366319.8</v>
      </c>
      <c r="GA69" s="20">
        <f t="shared" si="34"/>
        <v>384199.2</v>
      </c>
      <c r="GB69" s="20">
        <f t="shared" si="34"/>
        <v>366319.8</v>
      </c>
      <c r="GC69" s="34"/>
      <c r="GD69" s="34"/>
      <c r="GE69" s="20">
        <f t="shared" ref="GE69:GJ69" si="35">GE59*1.155*1.2</f>
        <v>366319.8</v>
      </c>
      <c r="GF69" s="20">
        <f t="shared" si="35"/>
        <v>384199.2</v>
      </c>
      <c r="GG69" s="20">
        <f t="shared" si="35"/>
        <v>366319.8</v>
      </c>
      <c r="GH69" s="20">
        <f t="shared" si="35"/>
        <v>384199.2</v>
      </c>
      <c r="GI69" s="20">
        <f t="shared" si="35"/>
        <v>172557</v>
      </c>
      <c r="GJ69" s="20">
        <f t="shared" si="35"/>
        <v>180457.19999999998</v>
      </c>
      <c r="GK69" s="34"/>
      <c r="GL69" s="20">
        <f t="shared" ref="GL69:GO69" si="36">GL59*1.155*1.2</f>
        <v>366319.8</v>
      </c>
      <c r="GM69" s="20">
        <f t="shared" si="36"/>
        <v>384199.2</v>
      </c>
      <c r="GN69" s="20">
        <f t="shared" si="36"/>
        <v>366319.8</v>
      </c>
      <c r="GO69" s="20">
        <f t="shared" si="36"/>
        <v>384199.2</v>
      </c>
      <c r="GP69" s="20">
        <f t="shared" ref="GP69:GW74" si="37">GP59*1.2</f>
        <v>374280</v>
      </c>
      <c r="GQ69" s="20">
        <f t="shared" si="37"/>
        <v>374280</v>
      </c>
      <c r="GR69" s="20">
        <f t="shared" si="37"/>
        <v>392520</v>
      </c>
      <c r="GS69" s="20">
        <f t="shared" si="37"/>
        <v>392520</v>
      </c>
      <c r="GT69" s="20">
        <f t="shared" si="37"/>
        <v>374280</v>
      </c>
      <c r="GU69" s="20">
        <f t="shared" si="37"/>
        <v>392520</v>
      </c>
      <c r="GV69" s="20">
        <f t="shared" si="37"/>
        <v>374280</v>
      </c>
      <c r="GW69" s="20">
        <f t="shared" si="37"/>
        <v>392520</v>
      </c>
      <c r="GX69" s="39"/>
      <c r="GY69" s="39"/>
      <c r="GZ69" s="20">
        <f t="shared" ref="GZ69:HA69" si="38">GZ59*1.155*1.2</f>
        <v>366319.8</v>
      </c>
      <c r="HA69" s="20">
        <f t="shared" si="38"/>
        <v>384199.2</v>
      </c>
      <c r="HB69" s="39"/>
      <c r="HC69" s="20">
        <v>370000</v>
      </c>
      <c r="HD69" s="20">
        <v>390000</v>
      </c>
      <c r="HE69" s="20">
        <f t="shared" si="12"/>
        <v>374280</v>
      </c>
      <c r="HF69" s="20">
        <f t="shared" si="12"/>
        <v>392520</v>
      </c>
      <c r="HG69" s="20">
        <f t="shared" si="12"/>
        <v>374280</v>
      </c>
      <c r="HH69" s="20">
        <f t="shared" si="12"/>
        <v>392520</v>
      </c>
      <c r="HI69" s="20">
        <f t="shared" si="12"/>
        <v>176280</v>
      </c>
      <c r="HJ69" s="20">
        <f t="shared" si="12"/>
        <v>184320</v>
      </c>
      <c r="HK69" s="39"/>
      <c r="HL69" s="20">
        <f t="shared" si="13"/>
        <v>374280</v>
      </c>
      <c r="HM69" s="20">
        <f t="shared" si="13"/>
        <v>392520</v>
      </c>
      <c r="HN69" s="20">
        <v>370000</v>
      </c>
      <c r="HO69" s="20">
        <v>390000</v>
      </c>
      <c r="HP69" s="20">
        <v>370000</v>
      </c>
      <c r="HQ69" s="20">
        <v>370000</v>
      </c>
      <c r="HR69" s="20">
        <v>390000</v>
      </c>
      <c r="HS69" s="20">
        <v>390000</v>
      </c>
      <c r="HT69" s="39" t="s">
        <v>163</v>
      </c>
      <c r="HU69" s="39" t="s">
        <v>163</v>
      </c>
      <c r="HV69" s="20">
        <v>370000</v>
      </c>
      <c r="HW69" s="20">
        <v>390000</v>
      </c>
      <c r="HX69" s="39" t="s">
        <v>163</v>
      </c>
      <c r="HY69" s="39" t="s">
        <v>163</v>
      </c>
      <c r="HZ69" s="20">
        <f t="shared" si="14"/>
        <v>374280</v>
      </c>
      <c r="IA69" s="20">
        <v>370000</v>
      </c>
      <c r="IB69" s="20">
        <v>390000</v>
      </c>
      <c r="IC69" s="20">
        <f t="shared" si="15"/>
        <v>374280</v>
      </c>
      <c r="ID69" s="39" t="s">
        <v>163</v>
      </c>
      <c r="IE69" s="39" t="s">
        <v>163</v>
      </c>
      <c r="IF69" s="20">
        <v>370000</v>
      </c>
      <c r="IG69" s="20">
        <v>390000</v>
      </c>
      <c r="IH69" s="20">
        <v>370000</v>
      </c>
      <c r="II69" s="20">
        <v>390000</v>
      </c>
      <c r="IJ69" s="20">
        <v>170000</v>
      </c>
      <c r="IK69" s="20">
        <v>180000</v>
      </c>
      <c r="IL69" s="39"/>
      <c r="IM69" s="20">
        <v>370000</v>
      </c>
      <c r="IN69" s="20">
        <v>390000</v>
      </c>
      <c r="IO69" s="39"/>
      <c r="IP69" s="39"/>
      <c r="IQ69" s="39"/>
      <c r="IR69" s="39"/>
      <c r="IS69" s="39"/>
      <c r="IT69" s="39"/>
      <c r="IU69" s="39"/>
      <c r="IV69" s="39"/>
      <c r="IW69" s="39"/>
      <c r="IX69" s="39"/>
      <c r="IY69" s="39"/>
      <c r="IZ69" s="39"/>
      <c r="JA69" s="20">
        <v>370000</v>
      </c>
      <c r="JB69" s="20">
        <v>390000</v>
      </c>
      <c r="JC69" s="39"/>
    </row>
    <row r="70" spans="1:264" x14ac:dyDescent="0.25">
      <c r="A70" s="17" t="s">
        <v>635</v>
      </c>
      <c r="B70" t="s">
        <v>163</v>
      </c>
      <c r="C70" s="50" t="s">
        <v>182</v>
      </c>
      <c r="D70" s="50" t="s">
        <v>623</v>
      </c>
      <c r="E70" s="50" t="s">
        <v>623</v>
      </c>
      <c r="O70" s="478"/>
      <c r="P70" s="19">
        <v>216000</v>
      </c>
      <c r="Q70" s="20">
        <v>216000</v>
      </c>
      <c r="R70" s="20">
        <v>216000</v>
      </c>
      <c r="S70" s="34" t="s">
        <v>163</v>
      </c>
      <c r="T70" s="34" t="s">
        <v>163</v>
      </c>
      <c r="U70" s="34" t="s">
        <v>163</v>
      </c>
      <c r="V70" s="34" t="s">
        <v>163</v>
      </c>
      <c r="W70" s="34" t="s">
        <v>163</v>
      </c>
      <c r="X70" s="20">
        <v>226000</v>
      </c>
      <c r="Y70" s="34" t="s">
        <v>163</v>
      </c>
      <c r="Z70" s="34" t="s">
        <v>163</v>
      </c>
      <c r="AA70" s="20">
        <v>221000</v>
      </c>
      <c r="AB70" s="20">
        <v>216000</v>
      </c>
      <c r="AC70" s="34" t="s">
        <v>163</v>
      </c>
      <c r="AD70" s="34" t="s">
        <v>163</v>
      </c>
      <c r="AE70" s="20">
        <v>216000</v>
      </c>
      <c r="AF70" s="34" t="s">
        <v>163</v>
      </c>
      <c r="AG70" s="20">
        <v>265700</v>
      </c>
      <c r="AH70" s="34" t="s">
        <v>163</v>
      </c>
      <c r="AI70" s="34" t="s">
        <v>163</v>
      </c>
      <c r="AJ70" s="20">
        <v>265700</v>
      </c>
      <c r="AK70" s="20">
        <v>265700</v>
      </c>
      <c r="AL70" s="20">
        <v>278500</v>
      </c>
      <c r="AM70" s="20">
        <v>278500</v>
      </c>
      <c r="AN70" s="34" t="s">
        <v>163</v>
      </c>
      <c r="AO70" s="20">
        <v>265700</v>
      </c>
      <c r="AP70" s="20">
        <v>278500</v>
      </c>
      <c r="AQ70" s="34" t="s">
        <v>163</v>
      </c>
      <c r="AR70" s="20">
        <v>265700</v>
      </c>
      <c r="AS70" s="20">
        <v>278500</v>
      </c>
      <c r="AT70" s="20">
        <v>265700</v>
      </c>
      <c r="AU70" s="20">
        <v>278500</v>
      </c>
      <c r="AV70" s="34" t="s">
        <v>163</v>
      </c>
      <c r="AW70" s="20">
        <v>265700</v>
      </c>
      <c r="AX70" s="20">
        <v>265700</v>
      </c>
      <c r="AY70" s="20">
        <v>278500</v>
      </c>
      <c r="AZ70" s="20">
        <v>278500</v>
      </c>
      <c r="BA70" s="34" t="s">
        <v>163</v>
      </c>
      <c r="BB70" s="34" t="s">
        <v>163</v>
      </c>
      <c r="BC70" s="20">
        <v>265700</v>
      </c>
      <c r="BD70" s="20">
        <v>278500</v>
      </c>
      <c r="BE70" s="20">
        <v>265700</v>
      </c>
      <c r="BF70" s="20">
        <v>278500</v>
      </c>
      <c r="BG70" s="20">
        <v>265700</v>
      </c>
      <c r="BH70" s="20">
        <v>278500</v>
      </c>
      <c r="BI70" s="20">
        <v>265700</v>
      </c>
      <c r="BJ70" s="20">
        <v>278500</v>
      </c>
      <c r="BK70" s="34" t="s">
        <v>163</v>
      </c>
      <c r="BL70" s="34" t="s">
        <v>163</v>
      </c>
      <c r="BM70" s="20">
        <v>265700</v>
      </c>
      <c r="BN70" s="20">
        <v>278500</v>
      </c>
      <c r="BO70" s="20">
        <v>265700</v>
      </c>
      <c r="BP70" s="20">
        <v>278500</v>
      </c>
      <c r="BQ70" s="34" t="s">
        <v>163</v>
      </c>
      <c r="BR70" s="34" t="s">
        <v>163</v>
      </c>
      <c r="BS70" s="34" t="s">
        <v>163</v>
      </c>
      <c r="BT70" s="34" t="s">
        <v>163</v>
      </c>
      <c r="BU70" s="34" t="s">
        <v>163</v>
      </c>
      <c r="BV70" s="20">
        <v>265700</v>
      </c>
      <c r="BW70" s="20">
        <v>278500</v>
      </c>
      <c r="BX70" s="20">
        <v>265700</v>
      </c>
      <c r="BY70" s="34" t="s">
        <v>163</v>
      </c>
      <c r="BZ70" s="20">
        <v>265700</v>
      </c>
      <c r="CA70" s="20">
        <v>278500</v>
      </c>
      <c r="CB70" s="20">
        <v>265700</v>
      </c>
      <c r="CC70" s="20">
        <v>278500</v>
      </c>
      <c r="CD70" s="20">
        <v>278500</v>
      </c>
      <c r="CE70" s="34" t="s">
        <v>163</v>
      </c>
      <c r="CF70" s="34" t="s">
        <v>163</v>
      </c>
      <c r="CG70" s="20">
        <v>265700</v>
      </c>
      <c r="CH70" s="20">
        <v>278500</v>
      </c>
      <c r="CI70" s="34" t="s">
        <v>163</v>
      </c>
      <c r="CJ70" s="20">
        <v>265700</v>
      </c>
      <c r="CK70" s="20">
        <v>278500</v>
      </c>
      <c r="CL70" s="20">
        <v>265700</v>
      </c>
      <c r="CM70" s="20">
        <v>278500</v>
      </c>
      <c r="CN70" s="34" t="s">
        <v>163</v>
      </c>
      <c r="CO70" s="34" t="s">
        <v>163</v>
      </c>
      <c r="CP70" s="34" t="s">
        <v>163</v>
      </c>
      <c r="CQ70" s="20">
        <v>292100</v>
      </c>
      <c r="CR70" s="20">
        <v>305900</v>
      </c>
      <c r="CS70" s="20">
        <v>292100</v>
      </c>
      <c r="CT70" s="20">
        <v>305900</v>
      </c>
      <c r="CU70" s="34" t="s">
        <v>163</v>
      </c>
      <c r="CV70" s="34" t="s">
        <v>163</v>
      </c>
      <c r="CW70" s="20">
        <v>292100</v>
      </c>
      <c r="CX70" s="20">
        <v>305900</v>
      </c>
      <c r="CY70" s="20">
        <v>292100</v>
      </c>
      <c r="CZ70" s="20">
        <v>305900</v>
      </c>
      <c r="DA70" s="20">
        <v>292100</v>
      </c>
      <c r="DB70" s="20">
        <v>305900</v>
      </c>
      <c r="DC70" s="34" t="s">
        <v>163</v>
      </c>
      <c r="DD70" s="34" t="s">
        <v>163</v>
      </c>
      <c r="DE70" s="20">
        <v>292100</v>
      </c>
      <c r="DF70" s="20">
        <v>305900</v>
      </c>
      <c r="DG70" s="20">
        <v>292100</v>
      </c>
      <c r="DH70" s="20">
        <v>305900</v>
      </c>
      <c r="DI70" s="34" t="s">
        <v>163</v>
      </c>
      <c r="DJ70" s="34" t="s">
        <v>163</v>
      </c>
      <c r="DK70" s="34" t="s">
        <v>163</v>
      </c>
      <c r="DL70" s="34" t="s">
        <v>163</v>
      </c>
      <c r="DM70" s="34" t="s">
        <v>163</v>
      </c>
      <c r="DN70" s="20">
        <v>292100</v>
      </c>
      <c r="DO70" s="20">
        <v>305900</v>
      </c>
      <c r="DP70" s="34" t="s">
        <v>163</v>
      </c>
      <c r="DQ70" s="20">
        <v>292100</v>
      </c>
      <c r="DR70" s="20">
        <v>305900</v>
      </c>
      <c r="DS70" s="20">
        <v>292100</v>
      </c>
      <c r="DT70" s="20">
        <v>305900</v>
      </c>
      <c r="DU70" s="20">
        <v>292100</v>
      </c>
      <c r="DV70" s="20">
        <v>305900</v>
      </c>
      <c r="DW70" s="20">
        <v>292100</v>
      </c>
      <c r="DX70" s="20">
        <v>305900</v>
      </c>
      <c r="DY70" s="20">
        <f t="shared" ref="DY70" si="39">DY60*1.155*1.2</f>
        <v>404850.6</v>
      </c>
      <c r="DZ70" s="20">
        <v>292100</v>
      </c>
      <c r="EA70" s="20">
        <v>305900</v>
      </c>
      <c r="EB70" s="34" t="s">
        <v>163</v>
      </c>
      <c r="EC70" s="34" t="s">
        <v>163</v>
      </c>
      <c r="ED70" s="34"/>
      <c r="EE70" s="20">
        <f t="shared" ref="EE70:EG70" si="40">EE60*1.155*1.2</f>
        <v>404850.6</v>
      </c>
      <c r="EF70" s="20">
        <f t="shared" si="40"/>
        <v>423977.39999999997</v>
      </c>
      <c r="EG70" s="20">
        <f t="shared" si="40"/>
        <v>404850.6</v>
      </c>
      <c r="EH70" s="34" t="s">
        <v>163</v>
      </c>
      <c r="EI70" s="34" t="s">
        <v>163</v>
      </c>
      <c r="EJ70" s="20">
        <v>292100</v>
      </c>
      <c r="EK70" s="20">
        <v>305900</v>
      </c>
      <c r="EL70" s="20">
        <v>292100</v>
      </c>
      <c r="EM70" s="20">
        <v>305900</v>
      </c>
      <c r="EN70" s="20">
        <v>292100</v>
      </c>
      <c r="EO70" s="20">
        <v>305900</v>
      </c>
      <c r="EP70" s="34" t="s">
        <v>163</v>
      </c>
      <c r="EQ70" s="34" t="s">
        <v>163</v>
      </c>
      <c r="ER70" s="34" t="s">
        <v>163</v>
      </c>
      <c r="ES70" s="34" t="s">
        <v>163</v>
      </c>
      <c r="ET70" s="20">
        <f t="shared" ref="ET70" si="41">ET60*1.155*1.2</f>
        <v>404850.6</v>
      </c>
      <c r="EU70" s="20">
        <f>EU60*1.155*1.2</f>
        <v>404850.6</v>
      </c>
      <c r="EV70" s="20">
        <f t="shared" ref="EV70:FC70" si="42">EV60*1.155*1.2</f>
        <v>423977.39999999997</v>
      </c>
      <c r="EW70" s="20">
        <f t="shared" si="42"/>
        <v>404850.6</v>
      </c>
      <c r="EX70" s="20">
        <f t="shared" si="42"/>
        <v>404850.6</v>
      </c>
      <c r="EY70" s="20">
        <f t="shared" si="42"/>
        <v>423977.39999999997</v>
      </c>
      <c r="EZ70" s="20">
        <f t="shared" si="42"/>
        <v>404850.6</v>
      </c>
      <c r="FA70" s="20">
        <f t="shared" si="42"/>
        <v>423977.39999999997</v>
      </c>
      <c r="FB70" s="20">
        <f t="shared" si="42"/>
        <v>404850.6</v>
      </c>
      <c r="FC70" s="20">
        <f t="shared" si="42"/>
        <v>423977.39999999997</v>
      </c>
      <c r="FD70" s="34"/>
      <c r="FE70" s="34"/>
      <c r="FF70" s="34"/>
      <c r="FG70" s="20">
        <f t="shared" ref="FG70:FJ70" si="43">FG60*1.155*1.2</f>
        <v>404850.6</v>
      </c>
      <c r="FH70" s="20">
        <f t="shared" si="43"/>
        <v>423977.39999999997</v>
      </c>
      <c r="FI70" s="20">
        <f t="shared" si="43"/>
        <v>404850.6</v>
      </c>
      <c r="FJ70" s="20">
        <f t="shared" si="43"/>
        <v>423977.39999999997</v>
      </c>
      <c r="FK70" s="34"/>
      <c r="FL70" s="34"/>
      <c r="FM70" s="34"/>
      <c r="FN70" s="20">
        <f t="shared" ref="FN70:FW70" si="44">FN60*1.155*1.2</f>
        <v>404850.6</v>
      </c>
      <c r="FO70" s="20">
        <f t="shared" si="44"/>
        <v>423977.39999999997</v>
      </c>
      <c r="FP70" s="20">
        <f t="shared" si="44"/>
        <v>404850.6</v>
      </c>
      <c r="FQ70" s="20">
        <f t="shared" si="44"/>
        <v>404850.6</v>
      </c>
      <c r="FR70" s="20">
        <f t="shared" si="44"/>
        <v>423977.39999999997</v>
      </c>
      <c r="FS70" s="20">
        <f t="shared" si="44"/>
        <v>423977.39999999997</v>
      </c>
      <c r="FT70" s="20">
        <f t="shared" si="44"/>
        <v>404850.6</v>
      </c>
      <c r="FU70" s="20">
        <f t="shared" si="44"/>
        <v>423977.39999999997</v>
      </c>
      <c r="FV70" s="20">
        <f t="shared" si="44"/>
        <v>404850.6</v>
      </c>
      <c r="FW70" s="20">
        <f t="shared" si="44"/>
        <v>423977.39999999997</v>
      </c>
      <c r="FX70" s="34"/>
      <c r="FY70" s="34"/>
      <c r="FZ70" s="20">
        <f t="shared" ref="FZ70:GB70" si="45">FZ60*1.155*1.2</f>
        <v>404850.6</v>
      </c>
      <c r="GA70" s="20">
        <f t="shared" si="45"/>
        <v>423977.39999999997</v>
      </c>
      <c r="GB70" s="20">
        <f t="shared" si="45"/>
        <v>404850.6</v>
      </c>
      <c r="GC70" s="34"/>
      <c r="GD70" s="34"/>
      <c r="GE70" s="20">
        <f t="shared" ref="GE70:GH70" si="46">GE60*1.155*1.2</f>
        <v>404850.6</v>
      </c>
      <c r="GF70" s="20">
        <f t="shared" si="46"/>
        <v>423977.39999999997</v>
      </c>
      <c r="GG70" s="20">
        <f t="shared" si="46"/>
        <v>404850.6</v>
      </c>
      <c r="GH70" s="20">
        <f t="shared" si="46"/>
        <v>423977.39999999997</v>
      </c>
      <c r="GI70" s="34"/>
      <c r="GJ70" s="34"/>
      <c r="GK70" s="34"/>
      <c r="GL70" s="20">
        <f t="shared" ref="GL70:GO70" si="47">GL60*1.155*1.2</f>
        <v>404850.6</v>
      </c>
      <c r="GM70" s="20">
        <f t="shared" si="47"/>
        <v>423977.39999999997</v>
      </c>
      <c r="GN70" s="20">
        <f t="shared" si="47"/>
        <v>404850.6</v>
      </c>
      <c r="GO70" s="20">
        <f t="shared" si="47"/>
        <v>423977.39999999997</v>
      </c>
      <c r="GP70" s="20">
        <f t="shared" si="37"/>
        <v>413640</v>
      </c>
      <c r="GQ70" s="20">
        <f t="shared" si="37"/>
        <v>413640</v>
      </c>
      <c r="GR70" s="20">
        <f t="shared" si="37"/>
        <v>433200</v>
      </c>
      <c r="GS70" s="20">
        <f t="shared" si="37"/>
        <v>433200</v>
      </c>
      <c r="GT70" s="20">
        <f t="shared" si="37"/>
        <v>413640</v>
      </c>
      <c r="GU70" s="20">
        <f t="shared" si="37"/>
        <v>433200</v>
      </c>
      <c r="GV70" s="20">
        <f t="shared" si="37"/>
        <v>413640</v>
      </c>
      <c r="GW70" s="20">
        <f t="shared" si="37"/>
        <v>433200</v>
      </c>
      <c r="GX70" s="39"/>
      <c r="GY70" s="39"/>
      <c r="GZ70" s="20">
        <f t="shared" ref="GZ70:HA70" si="48">GZ60*1.155*1.2</f>
        <v>404850.6</v>
      </c>
      <c r="HA70" s="20">
        <f t="shared" si="48"/>
        <v>423977.39999999997</v>
      </c>
      <c r="HB70" s="39"/>
      <c r="HC70" s="20">
        <v>410000</v>
      </c>
      <c r="HD70" s="20">
        <v>430000</v>
      </c>
      <c r="HE70" s="20">
        <f t="shared" ref="HE70:HH73" si="49">HE60*1.2</f>
        <v>413640</v>
      </c>
      <c r="HF70" s="20">
        <f t="shared" si="49"/>
        <v>433200</v>
      </c>
      <c r="HG70" s="20">
        <f t="shared" si="49"/>
        <v>413640</v>
      </c>
      <c r="HH70" s="20">
        <f t="shared" si="49"/>
        <v>433200</v>
      </c>
      <c r="HI70" s="39"/>
      <c r="HJ70" s="39"/>
      <c r="HK70" s="39"/>
      <c r="HL70" s="20">
        <f t="shared" si="13"/>
        <v>413640</v>
      </c>
      <c r="HM70" s="20">
        <f t="shared" si="13"/>
        <v>433200</v>
      </c>
      <c r="HN70" s="20">
        <v>410000</v>
      </c>
      <c r="HO70" s="20">
        <v>430000</v>
      </c>
      <c r="HP70" s="20">
        <v>410000</v>
      </c>
      <c r="HQ70" s="20">
        <v>410000</v>
      </c>
      <c r="HR70" s="20">
        <v>430000</v>
      </c>
      <c r="HS70" s="20">
        <v>430000</v>
      </c>
      <c r="HT70" s="39" t="s">
        <v>163</v>
      </c>
      <c r="HU70" s="39" t="s">
        <v>163</v>
      </c>
      <c r="HV70" s="20">
        <v>410000</v>
      </c>
      <c r="HW70" s="20">
        <v>430000</v>
      </c>
      <c r="HX70" s="39" t="s">
        <v>163</v>
      </c>
      <c r="HY70" s="39" t="s">
        <v>163</v>
      </c>
      <c r="HZ70" s="20">
        <f t="shared" si="14"/>
        <v>413640</v>
      </c>
      <c r="IA70" s="20">
        <v>410000</v>
      </c>
      <c r="IB70" s="20">
        <v>430000</v>
      </c>
      <c r="IC70" s="20">
        <f t="shared" si="15"/>
        <v>413640</v>
      </c>
      <c r="ID70" s="39" t="s">
        <v>163</v>
      </c>
      <c r="IE70" s="39" t="s">
        <v>163</v>
      </c>
      <c r="IF70" s="20">
        <v>410000</v>
      </c>
      <c r="IG70" s="20">
        <v>430000</v>
      </c>
      <c r="IH70" s="20">
        <v>410000</v>
      </c>
      <c r="II70" s="20">
        <v>430000</v>
      </c>
      <c r="IJ70" s="39"/>
      <c r="IK70" s="39"/>
      <c r="IL70" s="39"/>
      <c r="IM70" s="20">
        <v>410000</v>
      </c>
      <c r="IN70" s="20">
        <v>430000</v>
      </c>
      <c r="IO70" s="39"/>
      <c r="IP70" s="39"/>
      <c r="IQ70" s="39"/>
      <c r="IR70" s="39"/>
      <c r="IS70" s="39"/>
      <c r="IT70" s="39"/>
      <c r="IU70" s="39"/>
      <c r="IV70" s="39"/>
      <c r="IW70" s="39"/>
      <c r="IX70" s="39"/>
      <c r="IY70" s="39"/>
      <c r="IZ70" s="39"/>
      <c r="JA70" s="20">
        <v>410000</v>
      </c>
      <c r="JB70" s="20">
        <v>430000</v>
      </c>
      <c r="JC70" s="39"/>
    </row>
    <row r="71" spans="1:264" x14ac:dyDescent="0.25">
      <c r="A71" s="17" t="s">
        <v>636</v>
      </c>
      <c r="B71" t="s">
        <v>163</v>
      </c>
      <c r="C71" s="50" t="s">
        <v>173</v>
      </c>
      <c r="D71" s="50" t="s">
        <v>623</v>
      </c>
      <c r="E71" s="50" t="s">
        <v>623</v>
      </c>
      <c r="O71" s="478"/>
      <c r="P71" s="19">
        <v>216000</v>
      </c>
      <c r="Q71" s="20">
        <v>216000</v>
      </c>
      <c r="R71" s="20">
        <v>216000</v>
      </c>
      <c r="S71" s="34" t="s">
        <v>163</v>
      </c>
      <c r="T71" s="34" t="s">
        <v>163</v>
      </c>
      <c r="U71" s="34" t="s">
        <v>163</v>
      </c>
      <c r="V71" s="34" t="s">
        <v>163</v>
      </c>
      <c r="W71" s="34" t="s">
        <v>163</v>
      </c>
      <c r="X71" s="20">
        <v>231000</v>
      </c>
      <c r="Y71" s="34" t="s">
        <v>163</v>
      </c>
      <c r="Z71" s="34" t="s">
        <v>163</v>
      </c>
      <c r="AA71" s="20">
        <v>221000</v>
      </c>
      <c r="AB71" s="20">
        <v>216000</v>
      </c>
      <c r="AC71" s="34" t="s">
        <v>163</v>
      </c>
      <c r="AD71" s="34" t="s">
        <v>163</v>
      </c>
      <c r="AE71" s="20">
        <v>216000</v>
      </c>
      <c r="AF71" s="34" t="s">
        <v>163</v>
      </c>
      <c r="AG71" s="20">
        <v>265700</v>
      </c>
      <c r="AH71" s="34" t="s">
        <v>163</v>
      </c>
      <c r="AI71" s="34" t="s">
        <v>163</v>
      </c>
      <c r="AJ71" s="20">
        <v>265700</v>
      </c>
      <c r="AK71" s="20">
        <v>265700</v>
      </c>
      <c r="AL71" s="20">
        <v>278500</v>
      </c>
      <c r="AM71" s="20">
        <v>278500</v>
      </c>
      <c r="AN71" s="34" t="s">
        <v>163</v>
      </c>
      <c r="AO71" s="20">
        <v>265700</v>
      </c>
      <c r="AP71" s="20">
        <v>278500</v>
      </c>
      <c r="AQ71" s="34" t="s">
        <v>163</v>
      </c>
      <c r="AR71" s="20">
        <v>265700</v>
      </c>
      <c r="AS71" s="20">
        <v>278500</v>
      </c>
      <c r="AT71" s="20">
        <v>265700</v>
      </c>
      <c r="AU71" s="20">
        <v>278500</v>
      </c>
      <c r="AV71" s="34" t="s">
        <v>163</v>
      </c>
      <c r="AW71" s="20">
        <v>265700</v>
      </c>
      <c r="AX71" s="20">
        <v>265700</v>
      </c>
      <c r="AY71" s="20">
        <v>278500</v>
      </c>
      <c r="AZ71" s="20">
        <v>278500</v>
      </c>
      <c r="BA71" s="34" t="s">
        <v>163</v>
      </c>
      <c r="BB71" s="34" t="s">
        <v>163</v>
      </c>
      <c r="BC71" s="20">
        <v>265700</v>
      </c>
      <c r="BD71" s="20">
        <v>278500</v>
      </c>
      <c r="BE71" s="20">
        <v>265700</v>
      </c>
      <c r="BF71" s="20">
        <v>278500</v>
      </c>
      <c r="BG71" s="20">
        <v>265700</v>
      </c>
      <c r="BH71" s="20">
        <v>278500</v>
      </c>
      <c r="BI71" s="20">
        <v>265700</v>
      </c>
      <c r="BJ71" s="20">
        <v>278500</v>
      </c>
      <c r="BK71" s="34" t="s">
        <v>163</v>
      </c>
      <c r="BL71" s="34" t="s">
        <v>163</v>
      </c>
      <c r="BM71" s="20">
        <v>265700</v>
      </c>
      <c r="BN71" s="20">
        <v>278500</v>
      </c>
      <c r="BO71" s="34" t="s">
        <v>163</v>
      </c>
      <c r="BP71" s="34" t="s">
        <v>163</v>
      </c>
      <c r="BQ71" s="34" t="s">
        <v>163</v>
      </c>
      <c r="BR71" s="34" t="s">
        <v>163</v>
      </c>
      <c r="BS71" s="34" t="s">
        <v>163</v>
      </c>
      <c r="BT71" s="34" t="s">
        <v>163</v>
      </c>
      <c r="BU71" s="34" t="s">
        <v>163</v>
      </c>
      <c r="BV71" s="20">
        <v>265700</v>
      </c>
      <c r="BW71" s="20">
        <v>278500</v>
      </c>
      <c r="BX71" s="20">
        <v>265700</v>
      </c>
      <c r="BY71" s="34" t="s">
        <v>163</v>
      </c>
      <c r="BZ71" s="20">
        <v>265700</v>
      </c>
      <c r="CA71" s="20">
        <v>278500</v>
      </c>
      <c r="CB71" s="20">
        <v>265700</v>
      </c>
      <c r="CC71" s="20">
        <v>278500</v>
      </c>
      <c r="CD71" s="20">
        <v>278500</v>
      </c>
      <c r="CE71" s="34" t="s">
        <v>163</v>
      </c>
      <c r="CF71" s="34" t="s">
        <v>163</v>
      </c>
      <c r="CG71" s="20">
        <v>265700</v>
      </c>
      <c r="CH71" s="20">
        <v>278500</v>
      </c>
      <c r="CI71" s="34" t="s">
        <v>163</v>
      </c>
      <c r="CJ71" s="20">
        <v>265700</v>
      </c>
      <c r="CK71" s="20">
        <v>278500</v>
      </c>
      <c r="CL71" s="20">
        <v>265700</v>
      </c>
      <c r="CM71" s="20">
        <v>278500</v>
      </c>
      <c r="CN71" s="34" t="s">
        <v>163</v>
      </c>
      <c r="CO71" s="34" t="s">
        <v>163</v>
      </c>
      <c r="CP71" s="34" t="s">
        <v>163</v>
      </c>
      <c r="CQ71" s="20">
        <v>292100</v>
      </c>
      <c r="CR71" s="20">
        <v>305900</v>
      </c>
      <c r="CS71" s="20">
        <v>292100</v>
      </c>
      <c r="CT71" s="20">
        <v>305900</v>
      </c>
      <c r="CU71" s="34" t="s">
        <v>163</v>
      </c>
      <c r="CV71" s="34" t="s">
        <v>163</v>
      </c>
      <c r="CW71" s="20">
        <v>292100</v>
      </c>
      <c r="CX71" s="20">
        <v>305900</v>
      </c>
      <c r="CY71" s="20">
        <v>292100</v>
      </c>
      <c r="CZ71" s="20">
        <v>305900</v>
      </c>
      <c r="DA71" s="20">
        <v>292100</v>
      </c>
      <c r="DB71" s="20">
        <v>305900</v>
      </c>
      <c r="DC71" s="34" t="s">
        <v>163</v>
      </c>
      <c r="DD71" s="34" t="s">
        <v>163</v>
      </c>
      <c r="DE71" s="20">
        <v>292100</v>
      </c>
      <c r="DF71" s="20">
        <v>305900</v>
      </c>
      <c r="DG71" s="20">
        <v>292100</v>
      </c>
      <c r="DH71" s="20">
        <v>305900</v>
      </c>
      <c r="DI71" s="34" t="s">
        <v>163</v>
      </c>
      <c r="DJ71" s="34" t="s">
        <v>163</v>
      </c>
      <c r="DK71" s="34" t="s">
        <v>163</v>
      </c>
      <c r="DL71" s="34" t="s">
        <v>163</v>
      </c>
      <c r="DM71" s="34" t="s">
        <v>163</v>
      </c>
      <c r="DN71" s="20">
        <v>292100</v>
      </c>
      <c r="DO71" s="20">
        <v>305900</v>
      </c>
      <c r="DP71" s="34" t="s">
        <v>163</v>
      </c>
      <c r="DQ71" s="20">
        <v>292100</v>
      </c>
      <c r="DR71" s="20">
        <v>305900</v>
      </c>
      <c r="DS71" s="20">
        <v>292100</v>
      </c>
      <c r="DT71" s="20">
        <v>305900</v>
      </c>
      <c r="DU71" s="20">
        <v>292100</v>
      </c>
      <c r="DV71" s="20">
        <v>305900</v>
      </c>
      <c r="DW71" s="20">
        <v>292100</v>
      </c>
      <c r="DX71" s="20">
        <v>305900</v>
      </c>
      <c r="DY71" s="20">
        <f t="shared" ref="DY71" si="50">DY61*1.155*1.2</f>
        <v>404850.6</v>
      </c>
      <c r="DZ71" s="20">
        <v>292100</v>
      </c>
      <c r="EA71" s="20">
        <v>305900</v>
      </c>
      <c r="EB71" s="34" t="s">
        <v>163</v>
      </c>
      <c r="EC71" s="34" t="s">
        <v>163</v>
      </c>
      <c r="ED71" s="34"/>
      <c r="EE71" s="20">
        <f t="shared" ref="EE71:EG71" si="51">EE61*1.155*1.2</f>
        <v>404850.6</v>
      </c>
      <c r="EF71" s="20">
        <f t="shared" si="51"/>
        <v>423977.39999999997</v>
      </c>
      <c r="EG71" s="20">
        <f t="shared" si="51"/>
        <v>404850.6</v>
      </c>
      <c r="EH71" s="34" t="s">
        <v>163</v>
      </c>
      <c r="EI71" s="34" t="s">
        <v>163</v>
      </c>
      <c r="EJ71" s="20">
        <v>292100</v>
      </c>
      <c r="EK71" s="20">
        <v>305900</v>
      </c>
      <c r="EL71" s="20">
        <v>292100</v>
      </c>
      <c r="EM71" s="20">
        <v>305900</v>
      </c>
      <c r="EN71" s="20">
        <v>292100</v>
      </c>
      <c r="EO71" s="20">
        <v>305900</v>
      </c>
      <c r="EP71" s="34" t="s">
        <v>163</v>
      </c>
      <c r="EQ71" s="34" t="s">
        <v>163</v>
      </c>
      <c r="ER71" s="34" t="s">
        <v>163</v>
      </c>
      <c r="ES71" s="34" t="s">
        <v>163</v>
      </c>
      <c r="ET71" s="20">
        <f t="shared" ref="ET71" si="52">ET61*1.155*1.2</f>
        <v>404850.6</v>
      </c>
      <c r="EU71" s="34"/>
      <c r="EV71" s="20">
        <f t="shared" ref="EV71:FC71" si="53">EV61*1.155*1.2</f>
        <v>423977.39999999997</v>
      </c>
      <c r="EW71" s="20">
        <f t="shared" si="53"/>
        <v>404850.6</v>
      </c>
      <c r="EX71" s="20">
        <f t="shared" si="53"/>
        <v>404850.6</v>
      </c>
      <c r="EY71" s="20">
        <f t="shared" si="53"/>
        <v>423977.39999999997</v>
      </c>
      <c r="EZ71" s="20">
        <f t="shared" si="53"/>
        <v>404850.6</v>
      </c>
      <c r="FA71" s="20">
        <f t="shared" si="53"/>
        <v>423977.39999999997</v>
      </c>
      <c r="FB71" s="20">
        <f t="shared" si="53"/>
        <v>404850.6</v>
      </c>
      <c r="FC71" s="20">
        <f t="shared" si="53"/>
        <v>423977.39999999997</v>
      </c>
      <c r="FD71" s="34"/>
      <c r="FE71" s="34"/>
      <c r="FF71" s="34"/>
      <c r="FG71" s="20">
        <f t="shared" ref="FG71:FJ71" si="54">FG61*1.155*1.2</f>
        <v>404850.6</v>
      </c>
      <c r="FH71" s="20">
        <f t="shared" si="54"/>
        <v>423977.39999999997</v>
      </c>
      <c r="FI71" s="20">
        <f t="shared" si="54"/>
        <v>404850.6</v>
      </c>
      <c r="FJ71" s="20">
        <f t="shared" si="54"/>
        <v>423977.39999999997</v>
      </c>
      <c r="FK71" s="34"/>
      <c r="FL71" s="34"/>
      <c r="FM71" s="34"/>
      <c r="FN71" s="20">
        <f t="shared" ref="FN71:FW71" si="55">FN61*1.155*1.2</f>
        <v>404850.6</v>
      </c>
      <c r="FO71" s="20">
        <f t="shared" si="55"/>
        <v>423977.39999999997</v>
      </c>
      <c r="FP71" s="20">
        <f t="shared" si="55"/>
        <v>404850.6</v>
      </c>
      <c r="FQ71" s="20">
        <f t="shared" si="55"/>
        <v>404850.6</v>
      </c>
      <c r="FR71" s="20">
        <f t="shared" si="55"/>
        <v>423977.39999999997</v>
      </c>
      <c r="FS71" s="20">
        <f t="shared" si="55"/>
        <v>423977.39999999997</v>
      </c>
      <c r="FT71" s="20">
        <f t="shared" si="55"/>
        <v>404850.6</v>
      </c>
      <c r="FU71" s="20">
        <f t="shared" si="55"/>
        <v>423977.39999999997</v>
      </c>
      <c r="FV71" s="20">
        <f t="shared" si="55"/>
        <v>404850.6</v>
      </c>
      <c r="FW71" s="20">
        <f t="shared" si="55"/>
        <v>423977.39999999997</v>
      </c>
      <c r="FX71" s="34"/>
      <c r="FY71" s="34"/>
      <c r="FZ71" s="20">
        <f t="shared" ref="FZ71:GB71" si="56">FZ61*1.155*1.2</f>
        <v>404850.6</v>
      </c>
      <c r="GA71" s="20">
        <f t="shared" si="56"/>
        <v>423977.39999999997</v>
      </c>
      <c r="GB71" s="20">
        <f t="shared" si="56"/>
        <v>404850.6</v>
      </c>
      <c r="GC71" s="34"/>
      <c r="GD71" s="34"/>
      <c r="GE71" s="20">
        <f t="shared" ref="GE71:GH71" si="57">GE61*1.155*1.2</f>
        <v>404850.6</v>
      </c>
      <c r="GF71" s="20">
        <f t="shared" si="57"/>
        <v>423977.39999999997</v>
      </c>
      <c r="GG71" s="20">
        <f t="shared" si="57"/>
        <v>404850.6</v>
      </c>
      <c r="GH71" s="20">
        <f t="shared" si="57"/>
        <v>423977.39999999997</v>
      </c>
      <c r="GI71" s="34"/>
      <c r="GJ71" s="34"/>
      <c r="GK71" s="34"/>
      <c r="GL71" s="20">
        <f t="shared" ref="GL71:GO71" si="58">GL61*1.155*1.2</f>
        <v>404850.6</v>
      </c>
      <c r="GM71" s="20">
        <f t="shared" si="58"/>
        <v>423977.39999999997</v>
      </c>
      <c r="GN71" s="20">
        <f t="shared" si="58"/>
        <v>404850.6</v>
      </c>
      <c r="GO71" s="20">
        <f t="shared" si="58"/>
        <v>423977.39999999997</v>
      </c>
      <c r="GP71" s="20">
        <f t="shared" si="37"/>
        <v>413640</v>
      </c>
      <c r="GQ71" s="20">
        <f t="shared" si="37"/>
        <v>413640</v>
      </c>
      <c r="GR71" s="20">
        <f t="shared" si="37"/>
        <v>433200</v>
      </c>
      <c r="GS71" s="20">
        <f t="shared" si="37"/>
        <v>433200</v>
      </c>
      <c r="GT71" s="20">
        <f t="shared" si="37"/>
        <v>413640</v>
      </c>
      <c r="GU71" s="20">
        <f t="shared" si="37"/>
        <v>433200</v>
      </c>
      <c r="GV71" s="20">
        <f t="shared" si="37"/>
        <v>413640</v>
      </c>
      <c r="GW71" s="20">
        <f t="shared" si="37"/>
        <v>433200</v>
      </c>
      <c r="GX71" s="39"/>
      <c r="GY71" s="39"/>
      <c r="GZ71" s="20">
        <f t="shared" ref="GZ71:HA71" si="59">GZ61*1.155*1.2</f>
        <v>404850.6</v>
      </c>
      <c r="HA71" s="20">
        <f t="shared" si="59"/>
        <v>423977.39999999997</v>
      </c>
      <c r="HB71" s="39"/>
      <c r="HC71" s="20">
        <v>410000</v>
      </c>
      <c r="HD71" s="20">
        <v>430000</v>
      </c>
      <c r="HE71" s="20">
        <f t="shared" si="49"/>
        <v>413640</v>
      </c>
      <c r="HF71" s="20">
        <f t="shared" si="49"/>
        <v>433200</v>
      </c>
      <c r="HG71" s="20">
        <f t="shared" si="49"/>
        <v>413640</v>
      </c>
      <c r="HH71" s="20">
        <f t="shared" si="49"/>
        <v>433200</v>
      </c>
      <c r="HI71" s="39"/>
      <c r="HJ71" s="39"/>
      <c r="HK71" s="39"/>
      <c r="HL71" s="20">
        <f t="shared" si="13"/>
        <v>413640</v>
      </c>
      <c r="HM71" s="20">
        <f t="shared" si="13"/>
        <v>433200</v>
      </c>
      <c r="HN71" s="20">
        <v>410000</v>
      </c>
      <c r="HO71" s="20">
        <v>430000</v>
      </c>
      <c r="HP71" s="20">
        <v>410000</v>
      </c>
      <c r="HQ71" s="20">
        <v>410000</v>
      </c>
      <c r="HR71" s="20">
        <v>430000</v>
      </c>
      <c r="HS71" s="20">
        <v>430000</v>
      </c>
      <c r="HT71" s="39" t="s">
        <v>163</v>
      </c>
      <c r="HU71" s="39" t="s">
        <v>163</v>
      </c>
      <c r="HV71" s="20">
        <v>410000</v>
      </c>
      <c r="HW71" s="20">
        <v>430000</v>
      </c>
      <c r="HX71" s="39" t="s">
        <v>163</v>
      </c>
      <c r="HY71" s="39" t="s">
        <v>163</v>
      </c>
      <c r="HZ71" s="20">
        <f t="shared" si="14"/>
        <v>413640</v>
      </c>
      <c r="IA71" s="20">
        <v>410000</v>
      </c>
      <c r="IB71" s="20">
        <v>430000</v>
      </c>
      <c r="IC71" s="20">
        <f t="shared" si="15"/>
        <v>413640</v>
      </c>
      <c r="ID71" s="39" t="s">
        <v>163</v>
      </c>
      <c r="IE71" s="39" t="s">
        <v>163</v>
      </c>
      <c r="IF71" s="20">
        <v>410000</v>
      </c>
      <c r="IG71" s="20">
        <v>430000</v>
      </c>
      <c r="IH71" s="20">
        <v>410000</v>
      </c>
      <c r="II71" s="20">
        <v>430000</v>
      </c>
      <c r="IJ71" s="39"/>
      <c r="IK71" s="39"/>
      <c r="IL71" s="39"/>
      <c r="IM71" s="20">
        <v>410000</v>
      </c>
      <c r="IN71" s="20">
        <v>430000</v>
      </c>
      <c r="IO71" s="39"/>
      <c r="IP71" s="39"/>
      <c r="IQ71" s="39"/>
      <c r="IR71" s="39"/>
      <c r="IS71" s="39"/>
      <c r="IT71" s="39"/>
      <c r="IU71" s="39"/>
      <c r="IV71" s="39"/>
      <c r="IW71" s="39"/>
      <c r="IX71" s="39"/>
      <c r="IY71" s="39"/>
      <c r="IZ71" s="39"/>
      <c r="JA71" s="20">
        <v>410000</v>
      </c>
      <c r="JB71" s="20">
        <v>430000</v>
      </c>
      <c r="JC71" s="39"/>
    </row>
    <row r="72" spans="1:264" x14ac:dyDescent="0.25">
      <c r="A72" s="17" t="s">
        <v>637</v>
      </c>
      <c r="B72" t="s">
        <v>163</v>
      </c>
      <c r="C72" s="50" t="s">
        <v>184</v>
      </c>
      <c r="D72" s="50" t="s">
        <v>623</v>
      </c>
      <c r="E72" s="50" t="s">
        <v>623</v>
      </c>
      <c r="O72" s="478"/>
      <c r="P72" s="19">
        <v>263000</v>
      </c>
      <c r="Q72" s="20">
        <v>263000</v>
      </c>
      <c r="R72" s="20">
        <v>263000</v>
      </c>
      <c r="S72" s="34" t="s">
        <v>163</v>
      </c>
      <c r="T72" s="34" t="s">
        <v>163</v>
      </c>
      <c r="U72" s="34" t="s">
        <v>163</v>
      </c>
      <c r="V72" s="34" t="s">
        <v>163</v>
      </c>
      <c r="W72" s="34" t="s">
        <v>163</v>
      </c>
      <c r="X72" s="20">
        <v>147000</v>
      </c>
      <c r="Y72" s="34" t="s">
        <v>163</v>
      </c>
      <c r="Z72" s="34" t="s">
        <v>163</v>
      </c>
      <c r="AA72" s="20">
        <v>221000</v>
      </c>
      <c r="AB72" s="20">
        <v>263000</v>
      </c>
      <c r="AC72" s="34" t="s">
        <v>163</v>
      </c>
      <c r="AD72" s="34" t="s">
        <v>163</v>
      </c>
      <c r="AE72" s="20">
        <v>216000</v>
      </c>
      <c r="AF72" s="34" t="s">
        <v>163</v>
      </c>
      <c r="AG72" s="20">
        <v>313400</v>
      </c>
      <c r="AH72" s="34" t="s">
        <v>163</v>
      </c>
      <c r="AI72" s="34" t="s">
        <v>163</v>
      </c>
      <c r="AJ72" s="20">
        <v>313400</v>
      </c>
      <c r="AK72" s="20">
        <v>313400</v>
      </c>
      <c r="AL72" s="20">
        <v>328600</v>
      </c>
      <c r="AM72" s="20">
        <v>328600</v>
      </c>
      <c r="AN72" s="34" t="s">
        <v>163</v>
      </c>
      <c r="AO72" s="20">
        <v>313400</v>
      </c>
      <c r="AP72" s="20">
        <v>328600</v>
      </c>
      <c r="AQ72" s="34" t="s">
        <v>163</v>
      </c>
      <c r="AR72" s="20">
        <v>313400</v>
      </c>
      <c r="AS72" s="20">
        <v>328600</v>
      </c>
      <c r="AT72" s="20">
        <v>313400</v>
      </c>
      <c r="AU72" s="20">
        <v>328600</v>
      </c>
      <c r="AV72" s="34" t="s">
        <v>163</v>
      </c>
      <c r="AW72" s="20">
        <v>313400</v>
      </c>
      <c r="AX72" s="20">
        <v>313400</v>
      </c>
      <c r="AY72" s="20">
        <v>328600</v>
      </c>
      <c r="AZ72" s="20">
        <v>328600</v>
      </c>
      <c r="BA72" s="34" t="s">
        <v>163</v>
      </c>
      <c r="BB72" s="34" t="s">
        <v>163</v>
      </c>
      <c r="BC72" s="34" t="s">
        <v>163</v>
      </c>
      <c r="BD72" s="34" t="s">
        <v>163</v>
      </c>
      <c r="BE72" s="20">
        <v>313400</v>
      </c>
      <c r="BF72" s="20">
        <v>328600</v>
      </c>
      <c r="BG72" s="20">
        <v>313400</v>
      </c>
      <c r="BH72" s="20">
        <v>328600</v>
      </c>
      <c r="BI72" s="20">
        <v>313400</v>
      </c>
      <c r="BJ72" s="20">
        <v>328600</v>
      </c>
      <c r="BK72" s="34" t="s">
        <v>163</v>
      </c>
      <c r="BL72" s="34" t="s">
        <v>163</v>
      </c>
      <c r="BM72" s="20">
        <v>313400</v>
      </c>
      <c r="BN72" s="20">
        <v>328600</v>
      </c>
      <c r="BO72" s="34" t="s">
        <v>163</v>
      </c>
      <c r="BP72" s="34" t="s">
        <v>163</v>
      </c>
      <c r="BQ72" s="34" t="s">
        <v>163</v>
      </c>
      <c r="BR72" s="34" t="s">
        <v>163</v>
      </c>
      <c r="BS72" s="34" t="s">
        <v>163</v>
      </c>
      <c r="BT72" s="34" t="s">
        <v>163</v>
      </c>
      <c r="BU72" s="34" t="s">
        <v>163</v>
      </c>
      <c r="BV72" s="20">
        <v>313400</v>
      </c>
      <c r="BW72" s="20">
        <v>328600</v>
      </c>
      <c r="BX72" s="20">
        <v>313400</v>
      </c>
      <c r="BY72" s="34" t="s">
        <v>163</v>
      </c>
      <c r="BZ72" s="20">
        <v>313400</v>
      </c>
      <c r="CA72" s="20">
        <v>328600</v>
      </c>
      <c r="CB72" s="20">
        <v>313400</v>
      </c>
      <c r="CC72" s="20">
        <v>328600</v>
      </c>
      <c r="CD72" s="20">
        <v>328600</v>
      </c>
      <c r="CE72" s="34" t="s">
        <v>163</v>
      </c>
      <c r="CF72" s="34" t="s">
        <v>163</v>
      </c>
      <c r="CG72" s="20">
        <v>313400</v>
      </c>
      <c r="CH72" s="20">
        <v>328600</v>
      </c>
      <c r="CI72" s="34" t="s">
        <v>163</v>
      </c>
      <c r="CJ72" s="20">
        <v>313400</v>
      </c>
      <c r="CK72" s="20">
        <v>328600</v>
      </c>
      <c r="CL72" s="20">
        <v>313400</v>
      </c>
      <c r="CM72" s="20">
        <v>328600</v>
      </c>
      <c r="CN72" s="34" t="s">
        <v>163</v>
      </c>
      <c r="CO72" s="34" t="s">
        <v>163</v>
      </c>
      <c r="CP72" s="34" t="s">
        <v>163</v>
      </c>
      <c r="CQ72" s="20">
        <v>328000</v>
      </c>
      <c r="CR72" s="20">
        <v>343000</v>
      </c>
      <c r="CS72" s="20">
        <v>328000</v>
      </c>
      <c r="CT72" s="20">
        <v>343000</v>
      </c>
      <c r="CU72" s="34" t="s">
        <v>163</v>
      </c>
      <c r="CV72" s="34" t="s">
        <v>163</v>
      </c>
      <c r="CW72" s="20">
        <v>328000</v>
      </c>
      <c r="CX72" s="20">
        <v>343000</v>
      </c>
      <c r="CY72" s="20">
        <v>328000</v>
      </c>
      <c r="CZ72" s="20">
        <v>343000</v>
      </c>
      <c r="DA72" s="20">
        <v>328000</v>
      </c>
      <c r="DB72" s="20">
        <v>343000</v>
      </c>
      <c r="DC72" s="34" t="s">
        <v>163</v>
      </c>
      <c r="DD72" s="34" t="s">
        <v>163</v>
      </c>
      <c r="DE72" s="20">
        <v>328000</v>
      </c>
      <c r="DF72" s="20">
        <v>343000</v>
      </c>
      <c r="DG72" s="20">
        <v>328000</v>
      </c>
      <c r="DH72" s="20">
        <v>343000</v>
      </c>
      <c r="DI72" s="34" t="s">
        <v>163</v>
      </c>
      <c r="DJ72" s="34" t="s">
        <v>163</v>
      </c>
      <c r="DK72" s="34" t="s">
        <v>163</v>
      </c>
      <c r="DL72" s="34" t="s">
        <v>163</v>
      </c>
      <c r="DM72" s="34" t="s">
        <v>163</v>
      </c>
      <c r="DN72" s="20">
        <v>328000</v>
      </c>
      <c r="DO72" s="20">
        <v>343000</v>
      </c>
      <c r="DP72" s="34" t="s">
        <v>163</v>
      </c>
      <c r="DQ72" s="20">
        <v>328000</v>
      </c>
      <c r="DR72" s="20">
        <v>343000</v>
      </c>
      <c r="DS72" s="20">
        <v>328000</v>
      </c>
      <c r="DT72" s="20">
        <v>343000</v>
      </c>
      <c r="DU72" s="20">
        <v>328000</v>
      </c>
      <c r="DV72" s="20">
        <v>343000</v>
      </c>
      <c r="DW72" s="20">
        <v>328000</v>
      </c>
      <c r="DX72" s="20">
        <v>343000</v>
      </c>
      <c r="DY72" s="20">
        <f t="shared" ref="DY72" si="60">DY62*1.155*1.2</f>
        <v>454608</v>
      </c>
      <c r="DZ72" s="20">
        <v>328000</v>
      </c>
      <c r="EA72" s="20">
        <v>343000</v>
      </c>
      <c r="EB72" s="34" t="s">
        <v>163</v>
      </c>
      <c r="EC72" s="34" t="s">
        <v>163</v>
      </c>
      <c r="ED72" s="34"/>
      <c r="EE72" s="20">
        <f t="shared" ref="EE72:EF72" si="61">EE62*1.155*1.2</f>
        <v>454608</v>
      </c>
      <c r="EF72" s="20">
        <f t="shared" si="61"/>
        <v>475398</v>
      </c>
      <c r="EG72" s="34"/>
      <c r="EH72" s="34" t="s">
        <v>163</v>
      </c>
      <c r="EI72" s="34" t="s">
        <v>163</v>
      </c>
      <c r="EJ72" s="20">
        <v>328000</v>
      </c>
      <c r="EK72" s="20">
        <v>343000</v>
      </c>
      <c r="EL72" s="20">
        <v>328000</v>
      </c>
      <c r="EM72" s="20">
        <v>343000</v>
      </c>
      <c r="EN72" s="20">
        <v>328000</v>
      </c>
      <c r="EO72" s="20">
        <v>343000</v>
      </c>
      <c r="EP72" s="34" t="s">
        <v>163</v>
      </c>
      <c r="EQ72" s="34" t="s">
        <v>163</v>
      </c>
      <c r="ER72" s="34" t="s">
        <v>163</v>
      </c>
      <c r="ES72" s="34" t="s">
        <v>163</v>
      </c>
      <c r="ET72" s="20">
        <f t="shared" ref="ET72" si="62">ET62*1.155*1.2</f>
        <v>454608</v>
      </c>
      <c r="EU72" s="34"/>
      <c r="EV72" s="20">
        <f t="shared" ref="EV72:FC72" si="63">EV62*1.155*1.2</f>
        <v>475398</v>
      </c>
      <c r="EW72" s="20">
        <f t="shared" si="63"/>
        <v>454608</v>
      </c>
      <c r="EX72" s="20">
        <f t="shared" si="63"/>
        <v>454608</v>
      </c>
      <c r="EY72" s="20">
        <f t="shared" si="63"/>
        <v>475398</v>
      </c>
      <c r="EZ72" s="20">
        <f t="shared" si="63"/>
        <v>454608</v>
      </c>
      <c r="FA72" s="20">
        <f t="shared" si="63"/>
        <v>475398</v>
      </c>
      <c r="FB72" s="20">
        <f t="shared" si="63"/>
        <v>454608</v>
      </c>
      <c r="FC72" s="20">
        <f t="shared" si="63"/>
        <v>475398</v>
      </c>
      <c r="FD72" s="34"/>
      <c r="FE72" s="34"/>
      <c r="FF72" s="34"/>
      <c r="FG72" s="20">
        <f t="shared" ref="FG72:FJ72" si="64">FG62*1.155*1.2</f>
        <v>454608</v>
      </c>
      <c r="FH72" s="20">
        <f t="shared" si="64"/>
        <v>475398</v>
      </c>
      <c r="FI72" s="20">
        <f t="shared" si="64"/>
        <v>454608</v>
      </c>
      <c r="FJ72" s="20">
        <f t="shared" si="64"/>
        <v>475398</v>
      </c>
      <c r="FK72" s="34"/>
      <c r="FL72" s="34"/>
      <c r="FM72" s="34"/>
      <c r="FN72" s="20">
        <f t="shared" ref="FN72:FW72" si="65">FN62*1.155*1.2</f>
        <v>454608</v>
      </c>
      <c r="FO72" s="20">
        <f t="shared" si="65"/>
        <v>475398</v>
      </c>
      <c r="FP72" s="20">
        <f t="shared" si="65"/>
        <v>454608</v>
      </c>
      <c r="FQ72" s="20">
        <f t="shared" si="65"/>
        <v>454608</v>
      </c>
      <c r="FR72" s="20">
        <f t="shared" si="65"/>
        <v>475398</v>
      </c>
      <c r="FS72" s="20">
        <f t="shared" si="65"/>
        <v>475398</v>
      </c>
      <c r="FT72" s="20">
        <f t="shared" si="65"/>
        <v>454608</v>
      </c>
      <c r="FU72" s="20">
        <f t="shared" si="65"/>
        <v>475398</v>
      </c>
      <c r="FV72" s="20">
        <f t="shared" si="65"/>
        <v>454608</v>
      </c>
      <c r="FW72" s="20">
        <f t="shared" si="65"/>
        <v>475398</v>
      </c>
      <c r="FX72" s="34"/>
      <c r="FY72" s="34"/>
      <c r="FZ72" s="20">
        <f t="shared" ref="FZ72:GB72" si="66">FZ62*1.155*1.2</f>
        <v>454608</v>
      </c>
      <c r="GA72" s="20">
        <f t="shared" si="66"/>
        <v>475398</v>
      </c>
      <c r="GB72" s="20">
        <f t="shared" si="66"/>
        <v>454608</v>
      </c>
      <c r="GC72" s="34"/>
      <c r="GD72" s="34"/>
      <c r="GE72" s="20">
        <f t="shared" ref="GE72:GH72" si="67">GE62*1.155*1.2</f>
        <v>454608</v>
      </c>
      <c r="GF72" s="20">
        <f t="shared" si="67"/>
        <v>475398</v>
      </c>
      <c r="GG72" s="20">
        <f t="shared" si="67"/>
        <v>454608</v>
      </c>
      <c r="GH72" s="20">
        <f t="shared" si="67"/>
        <v>475398</v>
      </c>
      <c r="GI72" s="34"/>
      <c r="GJ72" s="34"/>
      <c r="GK72" s="34"/>
      <c r="GL72" s="20">
        <f t="shared" ref="GL72:GO72" si="68">GL62*1.155*1.2</f>
        <v>454608</v>
      </c>
      <c r="GM72" s="20">
        <f t="shared" si="68"/>
        <v>475398</v>
      </c>
      <c r="GN72" s="20">
        <f t="shared" si="68"/>
        <v>454608</v>
      </c>
      <c r="GO72" s="20">
        <f t="shared" si="68"/>
        <v>475398</v>
      </c>
      <c r="GP72" s="20">
        <f t="shared" si="37"/>
        <v>429600</v>
      </c>
      <c r="GQ72" s="20">
        <f t="shared" si="37"/>
        <v>429600</v>
      </c>
      <c r="GR72" s="20">
        <f t="shared" si="37"/>
        <v>449640</v>
      </c>
      <c r="GS72" s="20">
        <f t="shared" si="37"/>
        <v>449640</v>
      </c>
      <c r="GT72" s="20">
        <f t="shared" si="37"/>
        <v>429600</v>
      </c>
      <c r="GU72" s="20">
        <f t="shared" si="37"/>
        <v>449640</v>
      </c>
      <c r="GV72" s="20">
        <f t="shared" si="37"/>
        <v>429600</v>
      </c>
      <c r="GW72" s="20">
        <f t="shared" si="37"/>
        <v>449640</v>
      </c>
      <c r="GX72" s="39"/>
      <c r="GY72" s="39"/>
      <c r="GZ72" s="20">
        <f t="shared" ref="GZ72:HA72" si="69">GZ62*1.155*1.2</f>
        <v>454608</v>
      </c>
      <c r="HA72" s="20">
        <f t="shared" si="69"/>
        <v>475398</v>
      </c>
      <c r="HB72" s="39"/>
      <c r="HC72" s="20">
        <v>420000</v>
      </c>
      <c r="HD72" s="20">
        <v>440000</v>
      </c>
      <c r="HE72" s="20">
        <f t="shared" si="49"/>
        <v>176280</v>
      </c>
      <c r="HF72" s="20">
        <f t="shared" si="49"/>
        <v>184320</v>
      </c>
      <c r="HG72" s="20">
        <f t="shared" si="49"/>
        <v>429600</v>
      </c>
      <c r="HH72" s="20">
        <f t="shared" si="49"/>
        <v>449640</v>
      </c>
      <c r="HI72" s="39"/>
      <c r="HJ72" s="39"/>
      <c r="HK72" s="39"/>
      <c r="HL72" s="20">
        <f t="shared" si="13"/>
        <v>429600</v>
      </c>
      <c r="HM72" s="20">
        <f t="shared" si="13"/>
        <v>449640</v>
      </c>
      <c r="HN72" s="39"/>
      <c r="HO72" s="39"/>
      <c r="HP72" s="20">
        <v>420000</v>
      </c>
      <c r="HQ72" s="20">
        <v>420000</v>
      </c>
      <c r="HR72" s="20">
        <v>440000</v>
      </c>
      <c r="HS72" s="20">
        <v>440000</v>
      </c>
      <c r="HT72" s="39" t="s">
        <v>163</v>
      </c>
      <c r="HU72" s="39" t="s">
        <v>163</v>
      </c>
      <c r="HV72" s="20">
        <v>420000</v>
      </c>
      <c r="HW72" s="20">
        <v>440000</v>
      </c>
      <c r="HX72" s="39" t="s">
        <v>163</v>
      </c>
      <c r="HY72" s="39" t="s">
        <v>163</v>
      </c>
      <c r="HZ72" s="20">
        <f t="shared" si="14"/>
        <v>429600</v>
      </c>
      <c r="IA72" s="20">
        <v>420000</v>
      </c>
      <c r="IB72" s="20">
        <v>440000</v>
      </c>
      <c r="IC72" s="20">
        <f t="shared" si="15"/>
        <v>429600</v>
      </c>
      <c r="ID72" s="39" t="s">
        <v>163</v>
      </c>
      <c r="IE72" s="39" t="s">
        <v>163</v>
      </c>
      <c r="IF72" s="39" t="s">
        <v>163</v>
      </c>
      <c r="IG72" s="39" t="s">
        <v>163</v>
      </c>
      <c r="IH72" s="20">
        <v>420000</v>
      </c>
      <c r="II72" s="20">
        <v>440000</v>
      </c>
      <c r="IJ72" s="39"/>
      <c r="IK72" s="39"/>
      <c r="IL72" s="39"/>
      <c r="IM72" s="20">
        <v>420000</v>
      </c>
      <c r="IN72" s="20">
        <v>440000</v>
      </c>
      <c r="IO72" s="39"/>
      <c r="IP72" s="39"/>
      <c r="IQ72" s="39"/>
      <c r="IR72" s="39"/>
      <c r="IS72" s="39"/>
      <c r="IT72" s="39"/>
      <c r="IU72" s="39"/>
      <c r="IV72" s="39"/>
      <c r="IW72" s="39"/>
      <c r="IX72" s="39"/>
      <c r="IY72" s="39"/>
      <c r="IZ72" s="39"/>
      <c r="JA72" s="20">
        <v>420000</v>
      </c>
      <c r="JB72" s="20">
        <v>440000</v>
      </c>
      <c r="JC72" s="39"/>
    </row>
    <row r="73" spans="1:264" x14ac:dyDescent="0.25">
      <c r="A73" s="17" t="s">
        <v>638</v>
      </c>
      <c r="B73" t="s">
        <v>163</v>
      </c>
      <c r="C73" s="50" t="s">
        <v>185</v>
      </c>
      <c r="D73" s="50" t="s">
        <v>623</v>
      </c>
      <c r="E73" s="50" t="s">
        <v>623</v>
      </c>
      <c r="O73" s="478"/>
      <c r="P73" s="19">
        <v>137000</v>
      </c>
      <c r="Q73" s="20">
        <v>137000</v>
      </c>
      <c r="R73" s="20">
        <v>137000</v>
      </c>
      <c r="S73" s="34" t="s">
        <v>163</v>
      </c>
      <c r="T73" s="34" t="s">
        <v>163</v>
      </c>
      <c r="U73" s="34" t="s">
        <v>163</v>
      </c>
      <c r="V73" s="34" t="s">
        <v>163</v>
      </c>
      <c r="W73" s="34" t="s">
        <v>163</v>
      </c>
      <c r="X73" s="20">
        <v>203000</v>
      </c>
      <c r="Y73" s="34" t="s">
        <v>163</v>
      </c>
      <c r="Z73" s="34" t="s">
        <v>163</v>
      </c>
      <c r="AA73" s="20">
        <v>142000</v>
      </c>
      <c r="AB73" s="20">
        <v>137000</v>
      </c>
      <c r="AC73" s="34" t="s">
        <v>163</v>
      </c>
      <c r="AD73" s="34" t="s">
        <v>163</v>
      </c>
      <c r="AE73" s="20">
        <v>137000</v>
      </c>
      <c r="AF73" s="34" t="s">
        <v>163</v>
      </c>
      <c r="AG73" s="20">
        <v>167800</v>
      </c>
      <c r="AH73" s="34" t="s">
        <v>163</v>
      </c>
      <c r="AI73" s="34" t="s">
        <v>163</v>
      </c>
      <c r="AJ73" s="20">
        <v>167800</v>
      </c>
      <c r="AK73" s="20">
        <v>167800</v>
      </c>
      <c r="AL73" s="20">
        <v>176000</v>
      </c>
      <c r="AM73" s="20">
        <v>176000</v>
      </c>
      <c r="AN73" s="34" t="s">
        <v>163</v>
      </c>
      <c r="AO73" s="20">
        <v>167800</v>
      </c>
      <c r="AP73" s="20">
        <v>176000</v>
      </c>
      <c r="AQ73" s="34" t="s">
        <v>163</v>
      </c>
      <c r="AR73" s="20">
        <v>167800</v>
      </c>
      <c r="AS73" s="20">
        <v>176000</v>
      </c>
      <c r="AT73" s="20">
        <v>167800</v>
      </c>
      <c r="AU73" s="20">
        <v>176000</v>
      </c>
      <c r="AV73" s="34" t="s">
        <v>163</v>
      </c>
      <c r="AW73" s="20">
        <v>167800</v>
      </c>
      <c r="AX73" s="20">
        <v>167800</v>
      </c>
      <c r="AY73" s="20">
        <v>176000</v>
      </c>
      <c r="AZ73" s="20">
        <v>176000</v>
      </c>
      <c r="BA73" s="34" t="s">
        <v>163</v>
      </c>
      <c r="BB73" s="34" t="s">
        <v>163</v>
      </c>
      <c r="BC73" s="34" t="s">
        <v>163</v>
      </c>
      <c r="BD73" s="34" t="s">
        <v>163</v>
      </c>
      <c r="BE73" s="20">
        <v>167800</v>
      </c>
      <c r="BF73" s="20">
        <v>176000</v>
      </c>
      <c r="BG73" s="20">
        <v>167800</v>
      </c>
      <c r="BH73" s="20">
        <v>176000</v>
      </c>
      <c r="BI73" s="20">
        <v>167800</v>
      </c>
      <c r="BJ73" s="20">
        <v>176000</v>
      </c>
      <c r="BK73" s="34" t="s">
        <v>163</v>
      </c>
      <c r="BL73" s="34" t="s">
        <v>163</v>
      </c>
      <c r="BM73" s="20">
        <v>167800</v>
      </c>
      <c r="BN73" s="20">
        <v>176000</v>
      </c>
      <c r="BO73" s="34" t="s">
        <v>163</v>
      </c>
      <c r="BP73" s="34" t="s">
        <v>163</v>
      </c>
      <c r="BQ73" s="34" t="s">
        <v>163</v>
      </c>
      <c r="BR73" s="34" t="s">
        <v>163</v>
      </c>
      <c r="BS73" s="34" t="s">
        <v>163</v>
      </c>
      <c r="BT73" s="34" t="s">
        <v>163</v>
      </c>
      <c r="BU73" s="34" t="s">
        <v>163</v>
      </c>
      <c r="BV73" s="20">
        <v>167800</v>
      </c>
      <c r="BW73" s="20">
        <v>176000</v>
      </c>
      <c r="BX73" s="20">
        <v>167800</v>
      </c>
      <c r="BY73" s="34" t="s">
        <v>163</v>
      </c>
      <c r="BZ73" s="20">
        <v>167800</v>
      </c>
      <c r="CA73" s="20">
        <v>176000</v>
      </c>
      <c r="CB73" s="20">
        <v>167800</v>
      </c>
      <c r="CC73" s="20">
        <v>176000</v>
      </c>
      <c r="CD73" s="20">
        <v>176000</v>
      </c>
      <c r="CE73" s="34" t="s">
        <v>163</v>
      </c>
      <c r="CF73" s="34" t="s">
        <v>163</v>
      </c>
      <c r="CG73" s="20">
        <v>167800</v>
      </c>
      <c r="CH73" s="20">
        <v>176000</v>
      </c>
      <c r="CI73" s="34" t="s">
        <v>163</v>
      </c>
      <c r="CJ73" s="20">
        <v>167800</v>
      </c>
      <c r="CK73" s="20">
        <v>176000</v>
      </c>
      <c r="CL73" s="34" t="s">
        <v>163</v>
      </c>
      <c r="CM73" s="34" t="s">
        <v>163</v>
      </c>
      <c r="CN73" s="34" t="s">
        <v>163</v>
      </c>
      <c r="CO73" s="34" t="s">
        <v>163</v>
      </c>
      <c r="CP73" s="34" t="s">
        <v>163</v>
      </c>
      <c r="CQ73" s="20">
        <v>124500</v>
      </c>
      <c r="CR73" s="20">
        <v>130200</v>
      </c>
      <c r="CS73" s="20">
        <v>124500</v>
      </c>
      <c r="CT73" s="20">
        <v>130200</v>
      </c>
      <c r="CU73" s="34" t="s">
        <v>163</v>
      </c>
      <c r="CV73" s="34" t="s">
        <v>163</v>
      </c>
      <c r="CW73" s="20">
        <v>124500</v>
      </c>
      <c r="CX73" s="20">
        <v>130200</v>
      </c>
      <c r="CY73" s="20">
        <v>124500</v>
      </c>
      <c r="CZ73" s="20">
        <v>130200</v>
      </c>
      <c r="DA73" s="20">
        <v>124500</v>
      </c>
      <c r="DB73" s="20">
        <v>130200</v>
      </c>
      <c r="DC73" s="34" t="s">
        <v>163</v>
      </c>
      <c r="DD73" s="34" t="s">
        <v>163</v>
      </c>
      <c r="DE73" s="20">
        <v>124500</v>
      </c>
      <c r="DF73" s="20">
        <v>130200</v>
      </c>
      <c r="DG73" s="20">
        <v>124500</v>
      </c>
      <c r="DH73" s="20">
        <v>130200</v>
      </c>
      <c r="DI73" s="34" t="s">
        <v>163</v>
      </c>
      <c r="DJ73" s="34" t="s">
        <v>163</v>
      </c>
      <c r="DK73" s="34" t="s">
        <v>163</v>
      </c>
      <c r="DL73" s="34" t="s">
        <v>163</v>
      </c>
      <c r="DM73" s="34" t="s">
        <v>163</v>
      </c>
      <c r="DN73" s="20">
        <v>124500</v>
      </c>
      <c r="DO73" s="20">
        <v>130200</v>
      </c>
      <c r="DP73" s="34" t="s">
        <v>163</v>
      </c>
      <c r="DQ73" s="20">
        <v>124500</v>
      </c>
      <c r="DR73" s="20">
        <v>130200</v>
      </c>
      <c r="DS73" s="20">
        <v>124500</v>
      </c>
      <c r="DT73" s="20">
        <v>130200</v>
      </c>
      <c r="DU73" s="20">
        <v>124500</v>
      </c>
      <c r="DV73" s="20">
        <v>130200</v>
      </c>
      <c r="DW73" s="20">
        <v>124500</v>
      </c>
      <c r="DX73" s="20">
        <v>130200</v>
      </c>
      <c r="DY73" s="20">
        <f t="shared" ref="DY73" si="70">DY63*1.155*1.2</f>
        <v>172557</v>
      </c>
      <c r="DZ73" s="20">
        <v>124500</v>
      </c>
      <c r="EA73" s="20">
        <v>130200</v>
      </c>
      <c r="EB73" s="34" t="s">
        <v>163</v>
      </c>
      <c r="EC73" s="34" t="s">
        <v>163</v>
      </c>
      <c r="ED73" s="34"/>
      <c r="EE73" s="34"/>
      <c r="EF73" s="34"/>
      <c r="EG73" s="34"/>
      <c r="EH73" s="34" t="s">
        <v>163</v>
      </c>
      <c r="EI73" s="34" t="s">
        <v>163</v>
      </c>
      <c r="EJ73" s="20">
        <v>124500</v>
      </c>
      <c r="EK73" s="20">
        <v>130200</v>
      </c>
      <c r="EL73" s="20">
        <v>124500</v>
      </c>
      <c r="EM73" s="20">
        <v>130200</v>
      </c>
      <c r="EN73" s="20">
        <v>124500</v>
      </c>
      <c r="EO73" s="20">
        <v>130200</v>
      </c>
      <c r="EP73" s="34" t="s">
        <v>163</v>
      </c>
      <c r="EQ73" s="34" t="s">
        <v>163</v>
      </c>
      <c r="ER73" s="34" t="s">
        <v>163</v>
      </c>
      <c r="ES73" s="34" t="s">
        <v>163</v>
      </c>
      <c r="ET73" s="20">
        <f t="shared" ref="ET73" si="71">ET63*1.155*1.2</f>
        <v>172557</v>
      </c>
      <c r="EU73" s="34"/>
      <c r="EV73" s="20">
        <f t="shared" ref="EV73:FC73" si="72">EV63*1.155*1.2</f>
        <v>180457.19999999998</v>
      </c>
      <c r="EW73" s="20">
        <f t="shared" si="72"/>
        <v>172557</v>
      </c>
      <c r="EX73" s="20">
        <f t="shared" si="72"/>
        <v>172557</v>
      </c>
      <c r="EY73" s="20">
        <f t="shared" si="72"/>
        <v>180457.19999999998</v>
      </c>
      <c r="EZ73" s="20">
        <f t="shared" si="72"/>
        <v>172557</v>
      </c>
      <c r="FA73" s="20">
        <f t="shared" si="72"/>
        <v>180457.19999999998</v>
      </c>
      <c r="FB73" s="20">
        <f t="shared" si="72"/>
        <v>172557</v>
      </c>
      <c r="FC73" s="20">
        <f t="shared" si="72"/>
        <v>180457.19999999998</v>
      </c>
      <c r="FD73" s="34"/>
      <c r="FE73" s="34"/>
      <c r="FF73" s="34"/>
      <c r="FG73" s="20">
        <f t="shared" ref="FG73:FJ73" si="73">FG63*1.155*1.2</f>
        <v>172557</v>
      </c>
      <c r="FH73" s="20">
        <f t="shared" si="73"/>
        <v>180457.19999999998</v>
      </c>
      <c r="FI73" s="20">
        <f t="shared" si="73"/>
        <v>172557</v>
      </c>
      <c r="FJ73" s="20">
        <f t="shared" si="73"/>
        <v>180457.19999999998</v>
      </c>
      <c r="FK73" s="34"/>
      <c r="FL73" s="34"/>
      <c r="FM73" s="34"/>
      <c r="FN73" s="20">
        <f t="shared" ref="FN73:FW73" si="74">FN63*1.155*1.2</f>
        <v>172557</v>
      </c>
      <c r="FO73" s="20">
        <f t="shared" si="74"/>
        <v>180457.19999999998</v>
      </c>
      <c r="FP73" s="20">
        <f t="shared" si="74"/>
        <v>172557</v>
      </c>
      <c r="FQ73" s="20">
        <f t="shared" si="74"/>
        <v>172557</v>
      </c>
      <c r="FR73" s="20">
        <f t="shared" si="74"/>
        <v>180457.19999999998</v>
      </c>
      <c r="FS73" s="20">
        <f t="shared" si="74"/>
        <v>180457.19999999998</v>
      </c>
      <c r="FT73" s="20">
        <f t="shared" si="74"/>
        <v>172557</v>
      </c>
      <c r="FU73" s="20">
        <f t="shared" si="74"/>
        <v>180457.19999999998</v>
      </c>
      <c r="FV73" s="20">
        <f t="shared" si="74"/>
        <v>172557</v>
      </c>
      <c r="FW73" s="20">
        <f t="shared" si="74"/>
        <v>180457.19999999998</v>
      </c>
      <c r="FX73" s="34"/>
      <c r="FY73" s="34"/>
      <c r="FZ73" s="34"/>
      <c r="GA73" s="34"/>
      <c r="GB73" s="34"/>
      <c r="GC73" s="34"/>
      <c r="GD73" s="34"/>
      <c r="GE73" s="20">
        <f t="shared" ref="GE73:GH73" si="75">GE63*1.155*1.2</f>
        <v>172557</v>
      </c>
      <c r="GF73" s="20">
        <f t="shared" si="75"/>
        <v>180457.19999999998</v>
      </c>
      <c r="GG73" s="20">
        <f t="shared" si="75"/>
        <v>172557</v>
      </c>
      <c r="GH73" s="20">
        <f t="shared" si="75"/>
        <v>180457.19999999998</v>
      </c>
      <c r="GI73" s="34"/>
      <c r="GJ73" s="34"/>
      <c r="GK73" s="34"/>
      <c r="GL73" s="20">
        <f t="shared" ref="GL73:GO73" si="76">GL63*1.155*1.2</f>
        <v>172557</v>
      </c>
      <c r="GM73" s="20">
        <f t="shared" si="76"/>
        <v>180457.19999999998</v>
      </c>
      <c r="GN73" s="20">
        <f t="shared" si="76"/>
        <v>172557</v>
      </c>
      <c r="GO73" s="20">
        <f t="shared" si="76"/>
        <v>180457.19999999998</v>
      </c>
      <c r="GP73" s="20">
        <f t="shared" si="37"/>
        <v>176280</v>
      </c>
      <c r="GQ73" s="20">
        <f t="shared" si="37"/>
        <v>176280</v>
      </c>
      <c r="GR73" s="20">
        <f t="shared" si="37"/>
        <v>184320</v>
      </c>
      <c r="GS73" s="20">
        <f t="shared" si="37"/>
        <v>184320</v>
      </c>
      <c r="GT73" s="20">
        <f t="shared" si="37"/>
        <v>176280</v>
      </c>
      <c r="GU73" s="20">
        <f t="shared" si="37"/>
        <v>184320</v>
      </c>
      <c r="GV73" s="20">
        <f t="shared" si="37"/>
        <v>176280</v>
      </c>
      <c r="GW73" s="20">
        <f t="shared" si="37"/>
        <v>184320</v>
      </c>
      <c r="GX73" s="39"/>
      <c r="GY73" s="39"/>
      <c r="GZ73" s="36"/>
      <c r="HA73" s="36"/>
      <c r="HB73" s="39"/>
      <c r="HC73" s="20">
        <v>170000</v>
      </c>
      <c r="HD73" s="20">
        <v>180000</v>
      </c>
      <c r="HE73" s="20">
        <f t="shared" si="49"/>
        <v>265920</v>
      </c>
      <c r="HF73" s="20">
        <f t="shared" si="49"/>
        <v>279120</v>
      </c>
      <c r="HG73" s="20">
        <f t="shared" si="49"/>
        <v>176280</v>
      </c>
      <c r="HH73" s="20">
        <f t="shared" si="49"/>
        <v>184320</v>
      </c>
      <c r="HI73" s="39"/>
      <c r="HJ73" s="39"/>
      <c r="HK73" s="39"/>
      <c r="HL73" s="20">
        <f t="shared" si="13"/>
        <v>176280</v>
      </c>
      <c r="HM73" s="20">
        <f t="shared" si="13"/>
        <v>184320</v>
      </c>
      <c r="HN73" s="39"/>
      <c r="HO73" s="39"/>
      <c r="HP73" s="20">
        <v>170000</v>
      </c>
      <c r="HQ73" s="20">
        <v>170000</v>
      </c>
      <c r="HR73" s="20">
        <v>180000</v>
      </c>
      <c r="HS73" s="20">
        <v>180000</v>
      </c>
      <c r="HT73" s="39" t="s">
        <v>163</v>
      </c>
      <c r="HU73" s="39" t="s">
        <v>163</v>
      </c>
      <c r="HV73" s="20">
        <v>170000</v>
      </c>
      <c r="HW73" s="20">
        <v>180000</v>
      </c>
      <c r="HX73" s="39" t="s">
        <v>163</v>
      </c>
      <c r="HY73" s="39" t="s">
        <v>163</v>
      </c>
      <c r="HZ73" s="39" t="s">
        <v>163</v>
      </c>
      <c r="IA73" s="39" t="s">
        <v>163</v>
      </c>
      <c r="IB73" s="39" t="s">
        <v>163</v>
      </c>
      <c r="IC73" s="20">
        <f t="shared" si="15"/>
        <v>176280</v>
      </c>
      <c r="ID73" s="39" t="s">
        <v>163</v>
      </c>
      <c r="IE73" s="39" t="s">
        <v>163</v>
      </c>
      <c r="IF73" s="39" t="s">
        <v>163</v>
      </c>
      <c r="IG73" s="39" t="s">
        <v>163</v>
      </c>
      <c r="IH73" s="39"/>
      <c r="II73" s="39"/>
      <c r="IJ73" s="39"/>
      <c r="IK73" s="39"/>
      <c r="IL73" s="39"/>
      <c r="IM73" s="39"/>
      <c r="IN73" s="39"/>
      <c r="IO73" s="39"/>
      <c r="IP73" s="39"/>
      <c r="IQ73" s="39"/>
      <c r="IR73" s="39"/>
      <c r="IS73" s="39"/>
      <c r="IT73" s="39"/>
      <c r="IU73" s="39"/>
      <c r="IV73" s="39"/>
      <c r="IW73" s="39"/>
      <c r="IX73" s="39"/>
      <c r="IY73" s="39"/>
      <c r="IZ73" s="39"/>
      <c r="JA73" s="39"/>
      <c r="JB73" s="39"/>
      <c r="JC73" s="39"/>
    </row>
    <row r="74" spans="1:264" x14ac:dyDescent="0.25">
      <c r="A74" s="17" t="s">
        <v>639</v>
      </c>
      <c r="B74" t="s">
        <v>163</v>
      </c>
      <c r="C74" s="50" t="s">
        <v>186</v>
      </c>
      <c r="D74" s="50" t="s">
        <v>623</v>
      </c>
      <c r="E74" s="50" t="s">
        <v>623</v>
      </c>
      <c r="O74" s="479"/>
      <c r="P74" s="21">
        <v>193000</v>
      </c>
      <c r="Q74" s="8">
        <v>193000</v>
      </c>
      <c r="R74" s="8">
        <v>193000</v>
      </c>
      <c r="S74" s="35" t="s">
        <v>163</v>
      </c>
      <c r="T74" s="35" t="s">
        <v>163</v>
      </c>
      <c r="U74" s="35" t="s">
        <v>163</v>
      </c>
      <c r="V74" s="35" t="s">
        <v>163</v>
      </c>
      <c r="W74" s="35" t="s">
        <v>163</v>
      </c>
      <c r="X74" s="35" t="s">
        <v>163</v>
      </c>
      <c r="Y74" s="35" t="s">
        <v>163</v>
      </c>
      <c r="Z74" s="35" t="s">
        <v>163</v>
      </c>
      <c r="AA74" s="8">
        <v>198000</v>
      </c>
      <c r="AB74" s="8">
        <v>193000</v>
      </c>
      <c r="AC74" s="35" t="s">
        <v>163</v>
      </c>
      <c r="AD74" s="35" t="s">
        <v>163</v>
      </c>
      <c r="AE74" s="8">
        <v>193000</v>
      </c>
      <c r="AF74" s="35" t="s">
        <v>163</v>
      </c>
      <c r="AG74" s="8">
        <v>236400</v>
      </c>
      <c r="AH74" s="35" t="s">
        <v>163</v>
      </c>
      <c r="AI74" s="35" t="s">
        <v>163</v>
      </c>
      <c r="AJ74" s="8">
        <v>236400</v>
      </c>
      <c r="AK74" s="8">
        <v>236400</v>
      </c>
      <c r="AL74" s="8">
        <v>247900</v>
      </c>
      <c r="AM74" s="8">
        <v>247900</v>
      </c>
      <c r="AN74" s="35" t="s">
        <v>163</v>
      </c>
      <c r="AO74" s="8">
        <v>236400</v>
      </c>
      <c r="AP74" s="8">
        <v>247900</v>
      </c>
      <c r="AQ74" s="35" t="s">
        <v>163</v>
      </c>
      <c r="AR74" s="8">
        <v>236400</v>
      </c>
      <c r="AS74" s="8">
        <v>247900</v>
      </c>
      <c r="AT74" s="8">
        <v>236400</v>
      </c>
      <c r="AU74" s="8">
        <v>247900</v>
      </c>
      <c r="AV74" s="35" t="s">
        <v>163</v>
      </c>
      <c r="AW74" s="8">
        <v>236400</v>
      </c>
      <c r="AX74" s="8">
        <v>236400</v>
      </c>
      <c r="AY74" s="8">
        <v>247900</v>
      </c>
      <c r="AZ74" s="8">
        <v>247900</v>
      </c>
      <c r="BA74" s="35" t="s">
        <v>163</v>
      </c>
      <c r="BB74" s="35" t="s">
        <v>163</v>
      </c>
      <c r="BC74" s="35" t="s">
        <v>163</v>
      </c>
      <c r="BD74" s="35" t="s">
        <v>163</v>
      </c>
      <c r="BE74" s="8">
        <v>236400</v>
      </c>
      <c r="BF74" s="8">
        <v>247900</v>
      </c>
      <c r="BG74" s="8">
        <v>236400</v>
      </c>
      <c r="BH74" s="8">
        <v>247900</v>
      </c>
      <c r="BI74" s="8">
        <v>236400</v>
      </c>
      <c r="BJ74" s="8">
        <v>247900</v>
      </c>
      <c r="BK74" s="35" t="s">
        <v>163</v>
      </c>
      <c r="BL74" s="35" t="s">
        <v>163</v>
      </c>
      <c r="BM74" s="8">
        <v>236400</v>
      </c>
      <c r="BN74" s="8">
        <v>247900</v>
      </c>
      <c r="BO74" s="35" t="s">
        <v>163</v>
      </c>
      <c r="BP74" s="35" t="s">
        <v>163</v>
      </c>
      <c r="BQ74" s="35" t="s">
        <v>163</v>
      </c>
      <c r="BR74" s="35" t="s">
        <v>163</v>
      </c>
      <c r="BS74" s="35" t="s">
        <v>163</v>
      </c>
      <c r="BT74" s="35" t="s">
        <v>163</v>
      </c>
      <c r="BU74" s="35" t="s">
        <v>163</v>
      </c>
      <c r="BV74" s="8">
        <v>236400</v>
      </c>
      <c r="BW74" s="8">
        <v>247900</v>
      </c>
      <c r="BX74" s="8">
        <v>236400</v>
      </c>
      <c r="BY74" s="35" t="s">
        <v>163</v>
      </c>
      <c r="BZ74" s="8">
        <v>236400</v>
      </c>
      <c r="CA74" s="8">
        <v>247900</v>
      </c>
      <c r="CB74" s="8">
        <v>236400</v>
      </c>
      <c r="CC74" s="8">
        <v>247900</v>
      </c>
      <c r="CD74" s="8">
        <v>247900</v>
      </c>
      <c r="CE74" s="35" t="s">
        <v>163</v>
      </c>
      <c r="CF74" s="35" t="s">
        <v>163</v>
      </c>
      <c r="CG74" s="8">
        <v>236400</v>
      </c>
      <c r="CH74" s="8">
        <v>247900</v>
      </c>
      <c r="CI74" s="35" t="s">
        <v>163</v>
      </c>
      <c r="CJ74" s="8">
        <v>236400</v>
      </c>
      <c r="CK74" s="8">
        <v>247900</v>
      </c>
      <c r="CL74" s="35" t="s">
        <v>163</v>
      </c>
      <c r="CM74" s="35" t="s">
        <v>163</v>
      </c>
      <c r="CN74" s="35" t="s">
        <v>163</v>
      </c>
      <c r="CO74" s="35" t="s">
        <v>163</v>
      </c>
      <c r="CP74" s="35" t="s">
        <v>163</v>
      </c>
      <c r="CQ74" s="8">
        <v>187800</v>
      </c>
      <c r="CR74" s="8">
        <v>197100</v>
      </c>
      <c r="CS74" s="8">
        <v>187800</v>
      </c>
      <c r="CT74" s="8">
        <v>197100</v>
      </c>
      <c r="CU74" s="35" t="s">
        <v>163</v>
      </c>
      <c r="CV74" s="35" t="s">
        <v>163</v>
      </c>
      <c r="CW74" s="8">
        <v>187800</v>
      </c>
      <c r="CX74" s="8">
        <v>197100</v>
      </c>
      <c r="CY74" s="8">
        <v>187800</v>
      </c>
      <c r="CZ74" s="8">
        <v>197100</v>
      </c>
      <c r="DA74" s="8">
        <v>187800</v>
      </c>
      <c r="DB74" s="8">
        <v>197100</v>
      </c>
      <c r="DC74" s="35" t="s">
        <v>163</v>
      </c>
      <c r="DD74" s="35" t="s">
        <v>163</v>
      </c>
      <c r="DE74" s="8">
        <v>187800</v>
      </c>
      <c r="DF74" s="8">
        <v>197100</v>
      </c>
      <c r="DG74" s="8">
        <v>187800</v>
      </c>
      <c r="DH74" s="8">
        <v>197100</v>
      </c>
      <c r="DI74" s="35" t="s">
        <v>163</v>
      </c>
      <c r="DJ74" s="35" t="s">
        <v>163</v>
      </c>
      <c r="DK74" s="35" t="s">
        <v>163</v>
      </c>
      <c r="DL74" s="35" t="s">
        <v>163</v>
      </c>
      <c r="DM74" s="35" t="s">
        <v>163</v>
      </c>
      <c r="DN74" s="8">
        <v>187800</v>
      </c>
      <c r="DO74" s="8">
        <v>197100</v>
      </c>
      <c r="DP74" s="35" t="s">
        <v>163</v>
      </c>
      <c r="DQ74" s="8">
        <v>187800</v>
      </c>
      <c r="DR74" s="8">
        <v>197100</v>
      </c>
      <c r="DS74" s="8">
        <v>187800</v>
      </c>
      <c r="DT74" s="8">
        <v>197100</v>
      </c>
      <c r="DU74" s="8">
        <v>187800</v>
      </c>
      <c r="DV74" s="8">
        <v>197100</v>
      </c>
      <c r="DW74" s="8">
        <v>187800</v>
      </c>
      <c r="DX74" s="8">
        <v>197100</v>
      </c>
      <c r="DY74" s="8">
        <f t="shared" ref="DY74" si="77">DY64*1.155*1.2</f>
        <v>260290.8</v>
      </c>
      <c r="DZ74" s="8">
        <v>187800</v>
      </c>
      <c r="EA74" s="8">
        <v>197100</v>
      </c>
      <c r="EB74" s="35" t="s">
        <v>163</v>
      </c>
      <c r="EC74" s="35" t="s">
        <v>163</v>
      </c>
      <c r="ED74" s="35"/>
      <c r="EE74" s="35"/>
      <c r="EF74" s="35"/>
      <c r="EG74" s="35"/>
      <c r="EH74" s="35" t="s">
        <v>163</v>
      </c>
      <c r="EI74" s="35" t="s">
        <v>163</v>
      </c>
      <c r="EJ74" s="8">
        <v>187800</v>
      </c>
      <c r="EK74" s="8">
        <v>197100</v>
      </c>
      <c r="EL74" s="8">
        <v>187800</v>
      </c>
      <c r="EM74" s="8">
        <v>197100</v>
      </c>
      <c r="EN74" s="8">
        <v>187800</v>
      </c>
      <c r="EO74" s="8">
        <v>197100</v>
      </c>
      <c r="EP74" s="35" t="s">
        <v>163</v>
      </c>
      <c r="EQ74" s="35" t="s">
        <v>163</v>
      </c>
      <c r="ER74" s="35" t="s">
        <v>163</v>
      </c>
      <c r="ES74" s="35" t="s">
        <v>163</v>
      </c>
      <c r="ET74" s="8">
        <f t="shared" ref="ET74" si="78">ET64*1.155*1.2</f>
        <v>260290.8</v>
      </c>
      <c r="EU74" s="35"/>
      <c r="EV74" s="8">
        <f t="shared" ref="EV74:FC74" si="79">EV64*1.155*1.2</f>
        <v>273180.59999999998</v>
      </c>
      <c r="EW74" s="8">
        <f t="shared" si="79"/>
        <v>260290.8</v>
      </c>
      <c r="EX74" s="8">
        <f t="shared" si="79"/>
        <v>260290.8</v>
      </c>
      <c r="EY74" s="8">
        <f t="shared" si="79"/>
        <v>273180.59999999998</v>
      </c>
      <c r="EZ74" s="8">
        <f t="shared" si="79"/>
        <v>260290.8</v>
      </c>
      <c r="FA74" s="8">
        <f t="shared" si="79"/>
        <v>273180.59999999998</v>
      </c>
      <c r="FB74" s="8">
        <f t="shared" si="79"/>
        <v>260290.8</v>
      </c>
      <c r="FC74" s="8">
        <f t="shared" si="79"/>
        <v>273180.59999999998</v>
      </c>
      <c r="FD74" s="35"/>
      <c r="FE74" s="35"/>
      <c r="FF74" s="35"/>
      <c r="FG74" s="8">
        <f t="shared" ref="FG74:FJ74" si="80">FG64*1.155*1.2</f>
        <v>260290.8</v>
      </c>
      <c r="FH74" s="8">
        <f t="shared" si="80"/>
        <v>273180.59999999998</v>
      </c>
      <c r="FI74" s="8">
        <f t="shared" si="80"/>
        <v>260290.8</v>
      </c>
      <c r="FJ74" s="8">
        <f t="shared" si="80"/>
        <v>273180.59999999998</v>
      </c>
      <c r="FK74" s="35"/>
      <c r="FL74" s="35"/>
      <c r="FM74" s="35"/>
      <c r="FN74" s="8">
        <f t="shared" ref="FN74:FW74" si="81">FN64*1.155*1.2</f>
        <v>260290.8</v>
      </c>
      <c r="FO74" s="8">
        <f t="shared" si="81"/>
        <v>273180.59999999998</v>
      </c>
      <c r="FP74" s="8">
        <f t="shared" si="81"/>
        <v>260290.8</v>
      </c>
      <c r="FQ74" s="8">
        <f t="shared" si="81"/>
        <v>260290.8</v>
      </c>
      <c r="FR74" s="8">
        <f t="shared" si="81"/>
        <v>273180.59999999998</v>
      </c>
      <c r="FS74" s="8">
        <f t="shared" si="81"/>
        <v>273180.59999999998</v>
      </c>
      <c r="FT74" s="8">
        <f t="shared" si="81"/>
        <v>260290.8</v>
      </c>
      <c r="FU74" s="8">
        <f t="shared" si="81"/>
        <v>273180.59999999998</v>
      </c>
      <c r="FV74" s="8">
        <f t="shared" si="81"/>
        <v>260290.8</v>
      </c>
      <c r="FW74" s="8">
        <f t="shared" si="81"/>
        <v>273180.59999999998</v>
      </c>
      <c r="FX74" s="35"/>
      <c r="FY74" s="35"/>
      <c r="FZ74" s="35"/>
      <c r="GA74" s="35"/>
      <c r="GB74" s="35"/>
      <c r="GC74" s="35"/>
      <c r="GD74" s="35"/>
      <c r="GE74" s="8">
        <f t="shared" ref="GE74:GH74" si="82">GE64*1.155*1.2</f>
        <v>260290.8</v>
      </c>
      <c r="GF74" s="8">
        <f t="shared" si="82"/>
        <v>273180.59999999998</v>
      </c>
      <c r="GG74" s="8">
        <f t="shared" si="82"/>
        <v>260290.8</v>
      </c>
      <c r="GH74" s="8">
        <f t="shared" si="82"/>
        <v>273180.59999999998</v>
      </c>
      <c r="GI74" s="35"/>
      <c r="GJ74" s="35"/>
      <c r="GK74" s="35"/>
      <c r="GL74" s="8">
        <f t="shared" ref="GL74:GO74" si="83">GL64*1.155*1.2</f>
        <v>260290.8</v>
      </c>
      <c r="GM74" s="8">
        <f t="shared" si="83"/>
        <v>273180.59999999998</v>
      </c>
      <c r="GN74" s="8">
        <f t="shared" si="83"/>
        <v>260290.8</v>
      </c>
      <c r="GO74" s="8">
        <f t="shared" si="83"/>
        <v>273180.59999999998</v>
      </c>
      <c r="GP74" s="8">
        <f t="shared" si="37"/>
        <v>265920</v>
      </c>
      <c r="GQ74" s="8">
        <f t="shared" si="37"/>
        <v>265920</v>
      </c>
      <c r="GR74" s="8">
        <f t="shared" si="37"/>
        <v>279120</v>
      </c>
      <c r="GS74" s="8">
        <f t="shared" si="37"/>
        <v>279120</v>
      </c>
      <c r="GT74" s="8">
        <f t="shared" si="37"/>
        <v>265920</v>
      </c>
      <c r="GU74" s="8">
        <f t="shared" si="37"/>
        <v>279120</v>
      </c>
      <c r="GV74" s="8">
        <f t="shared" si="37"/>
        <v>265920</v>
      </c>
      <c r="GW74" s="8">
        <f t="shared" si="37"/>
        <v>279120</v>
      </c>
      <c r="GX74" s="41"/>
      <c r="GY74" s="41"/>
      <c r="GZ74" s="37"/>
      <c r="HA74" s="37"/>
      <c r="HB74" s="41"/>
      <c r="HC74" s="8">
        <v>260000</v>
      </c>
      <c r="HD74" s="8">
        <v>270000</v>
      </c>
      <c r="HE74" s="41"/>
      <c r="HF74" s="41"/>
      <c r="HG74" s="8">
        <f>HG64*1.2</f>
        <v>265920</v>
      </c>
      <c r="HH74" s="8">
        <f>HH64*1.2</f>
        <v>279120</v>
      </c>
      <c r="HI74" s="41"/>
      <c r="HJ74" s="41"/>
      <c r="HK74" s="41"/>
      <c r="HL74" s="8">
        <f t="shared" si="13"/>
        <v>265920</v>
      </c>
      <c r="HM74" s="8">
        <f t="shared" si="13"/>
        <v>279120</v>
      </c>
      <c r="HN74" s="41"/>
      <c r="HO74" s="41"/>
      <c r="HP74" s="8">
        <v>260000</v>
      </c>
      <c r="HQ74" s="8">
        <v>260000</v>
      </c>
      <c r="HR74" s="8">
        <v>270000</v>
      </c>
      <c r="HS74" s="8">
        <v>270000</v>
      </c>
      <c r="HT74" s="41" t="s">
        <v>163</v>
      </c>
      <c r="HU74" s="41" t="s">
        <v>163</v>
      </c>
      <c r="HV74" s="8">
        <v>260000</v>
      </c>
      <c r="HW74" s="8">
        <v>270000</v>
      </c>
      <c r="HX74" s="41" t="s">
        <v>163</v>
      </c>
      <c r="HY74" s="41" t="s">
        <v>163</v>
      </c>
      <c r="HZ74" s="41" t="s">
        <v>163</v>
      </c>
      <c r="IA74" s="41" t="s">
        <v>163</v>
      </c>
      <c r="IB74" s="41" t="s">
        <v>163</v>
      </c>
      <c r="IC74" s="8">
        <f t="shared" si="15"/>
        <v>265920</v>
      </c>
      <c r="ID74" s="41" t="s">
        <v>163</v>
      </c>
      <c r="IE74" s="41" t="s">
        <v>163</v>
      </c>
      <c r="IF74" s="41"/>
      <c r="IG74" s="41"/>
      <c r="IH74" s="41"/>
      <c r="II74" s="41"/>
      <c r="IJ74" s="41"/>
      <c r="IK74" s="41"/>
      <c r="IL74" s="41"/>
      <c r="IM74" s="41"/>
      <c r="IN74" s="41"/>
      <c r="IO74" s="41"/>
      <c r="IP74" s="41"/>
      <c r="IQ74" s="41"/>
      <c r="IR74" s="41"/>
      <c r="IS74" s="41"/>
      <c r="IT74" s="41"/>
      <c r="IU74" s="41"/>
      <c r="IV74" s="41"/>
      <c r="IW74" s="41"/>
      <c r="IX74" s="41"/>
      <c r="IY74" s="41"/>
      <c r="IZ74" s="41"/>
      <c r="JA74" s="41"/>
      <c r="JB74" s="41"/>
      <c r="JC74" s="41"/>
    </row>
    <row r="75" spans="1:264" x14ac:dyDescent="0.25">
      <c r="A75" s="17" t="s">
        <v>640</v>
      </c>
      <c r="B75" t="s">
        <v>163</v>
      </c>
      <c r="C75" s="50" t="s">
        <v>187</v>
      </c>
      <c r="D75" s="50" t="s">
        <v>623</v>
      </c>
      <c r="E75" s="50" t="s">
        <v>623</v>
      </c>
      <c r="EG75" s="73"/>
    </row>
    <row r="76" spans="1:264" x14ac:dyDescent="0.25">
      <c r="A76" s="17" t="s">
        <v>641</v>
      </c>
      <c r="B76" t="s">
        <v>163</v>
      </c>
      <c r="C76" s="50" t="s">
        <v>188</v>
      </c>
      <c r="D76" s="50" t="s">
        <v>623</v>
      </c>
      <c r="E76" s="50" t="s">
        <v>623</v>
      </c>
      <c r="O76" s="477" t="s">
        <v>642</v>
      </c>
      <c r="P76" s="69" t="s">
        <v>174</v>
      </c>
      <c r="Q76" s="68" t="s">
        <v>176</v>
      </c>
      <c r="R76" s="68" t="s">
        <v>177</v>
      </c>
      <c r="S76" s="68" t="s">
        <v>178</v>
      </c>
      <c r="T76" s="68" t="s">
        <v>179</v>
      </c>
      <c r="U76" s="68" t="s">
        <v>180</v>
      </c>
      <c r="V76" s="68" t="s">
        <v>181</v>
      </c>
      <c r="W76" s="68" t="s">
        <v>182</v>
      </c>
      <c r="X76" s="68" t="s">
        <v>183</v>
      </c>
      <c r="Y76" s="68" t="s">
        <v>173</v>
      </c>
      <c r="Z76" s="68" t="s">
        <v>184</v>
      </c>
      <c r="AA76" s="68" t="s">
        <v>185</v>
      </c>
      <c r="AB76" s="68" t="s">
        <v>186</v>
      </c>
      <c r="AC76" s="68" t="s">
        <v>187</v>
      </c>
      <c r="AD76" s="68" t="s">
        <v>188</v>
      </c>
      <c r="AE76" s="68" t="s">
        <v>189</v>
      </c>
      <c r="AF76" s="68" t="s">
        <v>190</v>
      </c>
      <c r="AG76" s="184" t="s">
        <v>191</v>
      </c>
      <c r="AH76" s="68" t="s">
        <v>192</v>
      </c>
      <c r="AI76" s="68" t="s">
        <v>193</v>
      </c>
      <c r="AJ76" s="68" t="s">
        <v>194</v>
      </c>
      <c r="AK76" s="68" t="s">
        <v>195</v>
      </c>
      <c r="AL76" s="68" t="s">
        <v>196</v>
      </c>
      <c r="AM76" s="68" t="s">
        <v>197</v>
      </c>
      <c r="AN76" s="68" t="s">
        <v>198</v>
      </c>
      <c r="AO76" s="68" t="s">
        <v>172</v>
      </c>
      <c r="AP76" s="68" t="s">
        <v>199</v>
      </c>
      <c r="AQ76" s="68" t="s">
        <v>200</v>
      </c>
      <c r="AR76" s="68" t="s">
        <v>201</v>
      </c>
      <c r="AS76" s="68" t="s">
        <v>202</v>
      </c>
      <c r="AT76" s="68" t="s">
        <v>203</v>
      </c>
      <c r="AU76" s="68" t="s">
        <v>204</v>
      </c>
      <c r="AV76" s="68" t="s">
        <v>205</v>
      </c>
      <c r="AW76" s="68" t="s">
        <v>206</v>
      </c>
      <c r="AX76" s="68" t="s">
        <v>207</v>
      </c>
      <c r="AY76" s="68" t="s">
        <v>208</v>
      </c>
      <c r="AZ76" s="68" t="s">
        <v>209</v>
      </c>
      <c r="BA76" s="68" t="s">
        <v>210</v>
      </c>
      <c r="BB76" s="68" t="s">
        <v>211</v>
      </c>
      <c r="BC76" s="68" t="s">
        <v>212</v>
      </c>
      <c r="BD76" s="68" t="s">
        <v>459</v>
      </c>
      <c r="BE76" s="68" t="s">
        <v>213</v>
      </c>
      <c r="BF76" s="68" t="s">
        <v>214</v>
      </c>
      <c r="BG76" s="68" t="s">
        <v>215</v>
      </c>
      <c r="BH76" s="68" t="s">
        <v>216</v>
      </c>
      <c r="BI76" s="68" t="s">
        <v>217</v>
      </c>
      <c r="BJ76" s="68" t="s">
        <v>218</v>
      </c>
      <c r="BK76" s="68" t="s">
        <v>219</v>
      </c>
      <c r="BL76" s="68" t="s">
        <v>171</v>
      </c>
      <c r="BM76" s="68" t="s">
        <v>220</v>
      </c>
      <c r="BN76" s="68" t="s">
        <v>221</v>
      </c>
      <c r="BO76" s="68" t="s">
        <v>222</v>
      </c>
      <c r="BP76" s="68" t="s">
        <v>223</v>
      </c>
      <c r="BQ76" s="68" t="s">
        <v>224</v>
      </c>
      <c r="BR76" s="68" t="s">
        <v>225</v>
      </c>
      <c r="BS76" s="68" t="s">
        <v>226</v>
      </c>
      <c r="BT76" s="68" t="s">
        <v>227</v>
      </c>
      <c r="BU76" s="68" t="s">
        <v>228</v>
      </c>
      <c r="BV76" s="68" t="s">
        <v>229</v>
      </c>
      <c r="BW76" s="68" t="s">
        <v>230</v>
      </c>
      <c r="BX76" s="68" t="s">
        <v>231</v>
      </c>
      <c r="BY76" s="68" t="s">
        <v>232</v>
      </c>
      <c r="BZ76" s="68" t="s">
        <v>233</v>
      </c>
      <c r="CA76" s="68" t="s">
        <v>234</v>
      </c>
      <c r="CB76" s="68" t="s">
        <v>235</v>
      </c>
      <c r="CC76" s="68" t="s">
        <v>236</v>
      </c>
      <c r="CD76" s="68" t="s">
        <v>237</v>
      </c>
      <c r="CE76" s="68" t="s">
        <v>238</v>
      </c>
      <c r="CF76" s="68" t="s">
        <v>239</v>
      </c>
      <c r="CG76" s="68" t="s">
        <v>240</v>
      </c>
      <c r="CH76" s="68" t="s">
        <v>241</v>
      </c>
      <c r="CI76" s="68" t="s">
        <v>170</v>
      </c>
      <c r="CJ76" s="68" t="s">
        <v>242</v>
      </c>
      <c r="CK76" s="68" t="s">
        <v>243</v>
      </c>
      <c r="CL76" s="68" t="s">
        <v>244</v>
      </c>
      <c r="CM76" s="68" t="s">
        <v>245</v>
      </c>
      <c r="CN76" s="68" t="s">
        <v>246</v>
      </c>
      <c r="CO76" s="68" t="s">
        <v>247</v>
      </c>
      <c r="CP76" s="183" t="s">
        <v>248</v>
      </c>
      <c r="CQ76" s="68" t="s">
        <v>249</v>
      </c>
      <c r="CR76" s="68" t="s">
        <v>250</v>
      </c>
      <c r="CS76" s="68" t="s">
        <v>251</v>
      </c>
      <c r="CT76" s="68" t="s">
        <v>252</v>
      </c>
      <c r="CU76" s="68" t="s">
        <v>253</v>
      </c>
      <c r="CV76" s="68" t="s">
        <v>254</v>
      </c>
      <c r="CW76" s="68" t="s">
        <v>255</v>
      </c>
      <c r="CX76" s="68" t="s">
        <v>256</v>
      </c>
      <c r="CY76" s="68" t="s">
        <v>257</v>
      </c>
      <c r="CZ76" s="68" t="s">
        <v>258</v>
      </c>
      <c r="DA76" s="68" t="s">
        <v>259</v>
      </c>
      <c r="DB76" s="68" t="s">
        <v>260</v>
      </c>
      <c r="DC76" s="68" t="s">
        <v>169</v>
      </c>
      <c r="DD76" s="68" t="s">
        <v>261</v>
      </c>
      <c r="DE76" s="68" t="s">
        <v>262</v>
      </c>
      <c r="DF76" s="68" t="s">
        <v>263</v>
      </c>
      <c r="DG76" s="68" t="s">
        <v>264</v>
      </c>
      <c r="DH76" s="68" t="s">
        <v>265</v>
      </c>
      <c r="DI76" s="68" t="s">
        <v>266</v>
      </c>
      <c r="DJ76" s="68" t="s">
        <v>267</v>
      </c>
      <c r="DK76" s="68" t="s">
        <v>268</v>
      </c>
      <c r="DL76" s="68" t="s">
        <v>269</v>
      </c>
      <c r="DM76" s="68" t="s">
        <v>270</v>
      </c>
      <c r="DN76" s="68" t="s">
        <v>271</v>
      </c>
      <c r="DO76" s="68" t="s">
        <v>272</v>
      </c>
      <c r="DP76" s="68" t="s">
        <v>273</v>
      </c>
      <c r="DQ76" s="68" t="s">
        <v>274</v>
      </c>
      <c r="DR76" s="68" t="s">
        <v>275</v>
      </c>
      <c r="DS76" s="68" t="s">
        <v>276</v>
      </c>
      <c r="DT76" s="68" t="s">
        <v>277</v>
      </c>
      <c r="DU76" s="68" t="s">
        <v>278</v>
      </c>
      <c r="DV76" s="68" t="s">
        <v>279</v>
      </c>
      <c r="DW76" s="68" t="s">
        <v>280</v>
      </c>
      <c r="DX76" s="68" t="s">
        <v>281</v>
      </c>
      <c r="DY76" s="68" t="s">
        <v>282</v>
      </c>
      <c r="DZ76" s="68" t="s">
        <v>283</v>
      </c>
      <c r="EA76" s="68" t="s">
        <v>284</v>
      </c>
      <c r="EB76" s="68" t="s">
        <v>285</v>
      </c>
      <c r="EC76" s="68" t="s">
        <v>286</v>
      </c>
      <c r="ED76" s="68" t="s">
        <v>168</v>
      </c>
      <c r="EE76" s="68" t="s">
        <v>287</v>
      </c>
      <c r="EF76" s="68" t="s">
        <v>288</v>
      </c>
      <c r="EG76" s="68" t="s">
        <v>289</v>
      </c>
      <c r="EH76" s="68" t="s">
        <v>290</v>
      </c>
      <c r="EI76" s="68" t="s">
        <v>291</v>
      </c>
      <c r="EJ76" s="68" t="s">
        <v>292</v>
      </c>
      <c r="EK76" s="68" t="s">
        <v>293</v>
      </c>
      <c r="EL76" s="68" t="s">
        <v>294</v>
      </c>
      <c r="EM76" s="68" t="s">
        <v>295</v>
      </c>
      <c r="EN76" s="68" t="s">
        <v>296</v>
      </c>
      <c r="EO76" s="68" t="s">
        <v>297</v>
      </c>
      <c r="EP76" s="68" t="s">
        <v>298</v>
      </c>
      <c r="EQ76" s="68" t="s">
        <v>299</v>
      </c>
      <c r="ER76" s="68" t="s">
        <v>300</v>
      </c>
      <c r="ES76" s="68" t="s">
        <v>301</v>
      </c>
      <c r="ET76" s="68" t="s">
        <v>302</v>
      </c>
      <c r="EU76" s="68" t="s">
        <v>303</v>
      </c>
      <c r="EV76" s="68" t="s">
        <v>304</v>
      </c>
      <c r="EW76" s="68" t="s">
        <v>305</v>
      </c>
      <c r="EX76" s="68" t="s">
        <v>306</v>
      </c>
      <c r="EY76" s="68" t="s">
        <v>307</v>
      </c>
      <c r="EZ76" s="68" t="s">
        <v>308</v>
      </c>
      <c r="FA76" s="68" t="s">
        <v>309</v>
      </c>
      <c r="FB76" s="68" t="s">
        <v>310</v>
      </c>
      <c r="FC76" s="68" t="s">
        <v>311</v>
      </c>
      <c r="FD76" s="68" t="s">
        <v>312</v>
      </c>
      <c r="FE76" s="68" t="s">
        <v>313</v>
      </c>
      <c r="FF76" s="68" t="s">
        <v>167</v>
      </c>
      <c r="FG76" s="68" t="s">
        <v>314</v>
      </c>
      <c r="FH76" s="68" t="s">
        <v>315</v>
      </c>
      <c r="FI76" s="68" t="s">
        <v>316</v>
      </c>
      <c r="FJ76" s="68" t="s">
        <v>317</v>
      </c>
      <c r="FK76" s="68" t="s">
        <v>318</v>
      </c>
      <c r="FL76" s="68" t="s">
        <v>319</v>
      </c>
      <c r="FM76" s="68" t="s">
        <v>320</v>
      </c>
      <c r="FN76" s="68" t="s">
        <v>321</v>
      </c>
      <c r="FO76" s="68" t="s">
        <v>322</v>
      </c>
      <c r="FP76" s="68" t="s">
        <v>323</v>
      </c>
      <c r="FQ76" s="68" t="s">
        <v>324</v>
      </c>
      <c r="FR76" s="68" t="s">
        <v>325</v>
      </c>
      <c r="FS76" s="68" t="s">
        <v>326</v>
      </c>
      <c r="FT76" s="68" t="s">
        <v>327</v>
      </c>
      <c r="FU76" s="68" t="s">
        <v>328</v>
      </c>
      <c r="FV76" s="68" t="s">
        <v>329</v>
      </c>
      <c r="FW76" s="68" t="s">
        <v>330</v>
      </c>
      <c r="FX76" s="68" t="s">
        <v>331</v>
      </c>
      <c r="FY76" s="68" t="s">
        <v>332</v>
      </c>
      <c r="FZ76" s="68" t="s">
        <v>333</v>
      </c>
      <c r="GA76" s="68" t="s">
        <v>334</v>
      </c>
      <c r="GB76" s="68" t="s">
        <v>335</v>
      </c>
      <c r="GC76" s="68" t="s">
        <v>336</v>
      </c>
      <c r="GD76" s="68" t="s">
        <v>166</v>
      </c>
      <c r="GE76" s="68" t="s">
        <v>337</v>
      </c>
      <c r="GF76" s="68" t="s">
        <v>338</v>
      </c>
      <c r="GG76" s="68" t="s">
        <v>339</v>
      </c>
      <c r="GH76" s="68" t="s">
        <v>340</v>
      </c>
      <c r="GI76" s="68" t="s">
        <v>341</v>
      </c>
      <c r="GJ76" s="68" t="s">
        <v>342</v>
      </c>
      <c r="GK76" s="68" t="s">
        <v>343</v>
      </c>
      <c r="GL76" s="68" t="s">
        <v>344</v>
      </c>
      <c r="GM76" s="68" t="s">
        <v>345</v>
      </c>
      <c r="GN76" s="68" t="s">
        <v>346</v>
      </c>
      <c r="GO76" s="68" t="s">
        <v>347</v>
      </c>
      <c r="GP76" s="68" t="s">
        <v>348</v>
      </c>
      <c r="GQ76" s="68" t="s">
        <v>349</v>
      </c>
      <c r="GR76" s="68" t="s">
        <v>350</v>
      </c>
      <c r="GS76" s="68" t="s">
        <v>351</v>
      </c>
      <c r="GT76" s="68" t="s">
        <v>352</v>
      </c>
      <c r="GU76" s="68" t="s">
        <v>353</v>
      </c>
      <c r="GV76" s="68" t="s">
        <v>354</v>
      </c>
      <c r="GW76" s="68" t="s">
        <v>355</v>
      </c>
      <c r="GX76" s="68" t="s">
        <v>356</v>
      </c>
      <c r="GY76" s="68" t="s">
        <v>357</v>
      </c>
      <c r="GZ76" s="68" t="s">
        <v>358</v>
      </c>
      <c r="HA76" s="68" t="s">
        <v>359</v>
      </c>
      <c r="HB76" s="68" t="s">
        <v>360</v>
      </c>
      <c r="HC76" s="68" t="s">
        <v>165</v>
      </c>
      <c r="HD76" s="68" t="s">
        <v>361</v>
      </c>
      <c r="HE76" s="68" t="s">
        <v>362</v>
      </c>
      <c r="HF76" s="68" t="s">
        <v>363</v>
      </c>
      <c r="HG76" s="68" t="s">
        <v>364</v>
      </c>
      <c r="HH76" s="68" t="s">
        <v>365</v>
      </c>
      <c r="HI76" s="68" t="s">
        <v>366</v>
      </c>
      <c r="HJ76" s="68" t="s">
        <v>367</v>
      </c>
      <c r="HK76" s="341" t="s">
        <v>368</v>
      </c>
      <c r="HL76" s="68" t="s">
        <v>369</v>
      </c>
      <c r="HM76" s="68" t="s">
        <v>370</v>
      </c>
      <c r="HN76" s="68" t="s">
        <v>371</v>
      </c>
      <c r="HO76" s="68" t="s">
        <v>372</v>
      </c>
      <c r="HP76" s="68" t="s">
        <v>373</v>
      </c>
      <c r="HQ76" s="68" t="s">
        <v>374</v>
      </c>
      <c r="HR76" s="68" t="s">
        <v>375</v>
      </c>
      <c r="HS76" s="68" t="s">
        <v>376</v>
      </c>
      <c r="HT76" s="341" t="s">
        <v>377</v>
      </c>
      <c r="HU76" s="341" t="s">
        <v>378</v>
      </c>
      <c r="HV76" s="68" t="s">
        <v>379</v>
      </c>
      <c r="HW76" s="68" t="s">
        <v>380</v>
      </c>
      <c r="HX76" s="68" t="s">
        <v>381</v>
      </c>
      <c r="HY76" s="68" t="s">
        <v>382</v>
      </c>
      <c r="HZ76" s="183" t="s">
        <v>383</v>
      </c>
      <c r="IA76" s="68" t="s">
        <v>384</v>
      </c>
      <c r="IB76" s="68" t="s">
        <v>385</v>
      </c>
      <c r="IC76" s="68" t="s">
        <v>386</v>
      </c>
      <c r="ID76" s="187" t="s">
        <v>164</v>
      </c>
      <c r="IE76" s="187" t="s">
        <v>387</v>
      </c>
      <c r="IF76" s="68" t="s">
        <v>388</v>
      </c>
      <c r="IG76" s="68" t="s">
        <v>389</v>
      </c>
      <c r="IH76" s="68" t="s">
        <v>390</v>
      </c>
      <c r="II76" s="68" t="s">
        <v>391</v>
      </c>
      <c r="IJ76" s="68" t="s">
        <v>392</v>
      </c>
      <c r="IK76" s="68" t="s">
        <v>393</v>
      </c>
      <c r="IL76" s="68" t="s">
        <v>394</v>
      </c>
      <c r="IM76" s="68" t="s">
        <v>395</v>
      </c>
      <c r="IN76" s="68" t="s">
        <v>396</v>
      </c>
      <c r="IO76" s="68" t="s">
        <v>397</v>
      </c>
      <c r="IP76" s="187" t="s">
        <v>398</v>
      </c>
      <c r="IQ76" s="187" t="s">
        <v>399</v>
      </c>
      <c r="IR76" s="187" t="s">
        <v>400</v>
      </c>
      <c r="IS76" s="187" t="s">
        <v>401</v>
      </c>
      <c r="IT76" s="187" t="s">
        <v>402</v>
      </c>
      <c r="IU76" s="187" t="s">
        <v>403</v>
      </c>
      <c r="IV76" s="187" t="s">
        <v>404</v>
      </c>
      <c r="IW76" s="187" t="s">
        <v>405</v>
      </c>
      <c r="IX76" s="187" t="s">
        <v>406</v>
      </c>
      <c r="IY76" s="187" t="s">
        <v>407</v>
      </c>
      <c r="IZ76" s="187" t="s">
        <v>408</v>
      </c>
      <c r="JA76" s="187" t="s">
        <v>409</v>
      </c>
      <c r="JB76" s="187" t="s">
        <v>421</v>
      </c>
      <c r="JC76" s="68" t="s">
        <v>410</v>
      </c>
    </row>
    <row r="77" spans="1:264" x14ac:dyDescent="0.25">
      <c r="A77" s="17" t="s">
        <v>643</v>
      </c>
      <c r="B77" t="s">
        <v>163</v>
      </c>
      <c r="C77" s="50" t="s">
        <v>189</v>
      </c>
      <c r="D77" s="50" t="s">
        <v>623</v>
      </c>
      <c r="E77" s="50" t="s">
        <v>623</v>
      </c>
      <c r="O77" s="478"/>
      <c r="P77" s="28">
        <v>1.7999999999999999E-2</v>
      </c>
      <c r="Q77" s="29">
        <v>1.7999999999999999E-2</v>
      </c>
      <c r="R77" s="29">
        <v>1.7999999999999999E-2</v>
      </c>
      <c r="S77" s="29">
        <v>0</v>
      </c>
      <c r="T77" s="36" t="s">
        <v>163</v>
      </c>
      <c r="U77" s="36" t="s">
        <v>163</v>
      </c>
      <c r="V77" s="29">
        <v>0</v>
      </c>
      <c r="W77" s="29">
        <v>0</v>
      </c>
      <c r="X77" s="29">
        <v>1.7999999999999999E-2</v>
      </c>
      <c r="Y77" s="36" t="s">
        <v>163</v>
      </c>
      <c r="Z77" s="36" t="s">
        <v>163</v>
      </c>
      <c r="AA77" s="29">
        <v>1.7999999999999999E-2</v>
      </c>
      <c r="AB77" s="29">
        <v>1.4E-2</v>
      </c>
      <c r="AC77" s="36" t="s">
        <v>163</v>
      </c>
      <c r="AD77" s="29">
        <v>1.7999999999999999E-2</v>
      </c>
      <c r="AE77" s="29">
        <v>1.7999999999999999E-2</v>
      </c>
      <c r="AF77" s="29">
        <v>1.7999999999999999E-2</v>
      </c>
      <c r="AG77" s="29">
        <v>1.7999999999999999E-2</v>
      </c>
      <c r="AH77" s="36" t="s">
        <v>163</v>
      </c>
      <c r="AI77" s="29">
        <v>1.7999999999999999E-2</v>
      </c>
      <c r="AJ77" s="29">
        <v>1.7999999999999999E-2</v>
      </c>
      <c r="AK77" s="29">
        <v>1.7999999999999999E-2</v>
      </c>
      <c r="AL77" s="29">
        <v>1.7999999999999999E-2</v>
      </c>
      <c r="AM77" s="29">
        <v>1.7999999999999999E-2</v>
      </c>
      <c r="AN77" s="36" t="s">
        <v>163</v>
      </c>
      <c r="AO77" s="29">
        <v>1.7999999999999999E-2</v>
      </c>
      <c r="AP77" s="29">
        <v>1.7999999999999999E-2</v>
      </c>
      <c r="AQ77" s="36" t="s">
        <v>163</v>
      </c>
      <c r="AR77" s="29">
        <v>1.7999999999999999E-2</v>
      </c>
      <c r="AS77" s="29">
        <v>1.7999999999999999E-2</v>
      </c>
      <c r="AT77" s="29">
        <v>1.4E-2</v>
      </c>
      <c r="AU77" s="29">
        <v>1.4E-2</v>
      </c>
      <c r="AV77" s="36" t="s">
        <v>163</v>
      </c>
      <c r="AW77" s="70">
        <v>2.7E-2</v>
      </c>
      <c r="AX77" s="70">
        <v>2.7E-2</v>
      </c>
      <c r="AY77" s="29">
        <v>3.9E-2</v>
      </c>
      <c r="AZ77" s="29">
        <v>3.9E-2</v>
      </c>
      <c r="BA77" s="29">
        <v>2.7E-2</v>
      </c>
      <c r="BB77" s="29">
        <v>3.9E-2</v>
      </c>
      <c r="BC77" s="29">
        <v>2.7E-2</v>
      </c>
      <c r="BD77" s="29">
        <v>3.9E-2</v>
      </c>
      <c r="BE77" s="29">
        <v>0.02</v>
      </c>
      <c r="BF77" s="29">
        <v>2.9000000000000001E-2</v>
      </c>
      <c r="BG77" s="29">
        <v>2.7E-2</v>
      </c>
      <c r="BH77" s="29">
        <v>3.9E-2</v>
      </c>
      <c r="BI77" s="29">
        <v>2.7E-2</v>
      </c>
      <c r="BJ77" s="29">
        <v>3.9E-2</v>
      </c>
      <c r="BK77" s="36" t="s">
        <v>163</v>
      </c>
      <c r="BL77" s="29">
        <v>2.7E-2</v>
      </c>
      <c r="BM77" s="29">
        <v>2.7E-2</v>
      </c>
      <c r="BN77" s="29">
        <v>3.9E-2</v>
      </c>
      <c r="BO77" s="29">
        <v>2.7E-2</v>
      </c>
      <c r="BP77" s="29">
        <v>3.9E-2</v>
      </c>
      <c r="BQ77" s="36" t="s">
        <v>163</v>
      </c>
      <c r="BR77" s="36" t="s">
        <v>163</v>
      </c>
      <c r="BS77" s="36" t="s">
        <v>163</v>
      </c>
      <c r="BT77" s="36" t="s">
        <v>163</v>
      </c>
      <c r="BU77" s="36" t="s">
        <v>163</v>
      </c>
      <c r="BV77" s="29">
        <v>1.7999999999999999E-2</v>
      </c>
      <c r="BW77" s="29">
        <v>2.4E-2</v>
      </c>
      <c r="BX77" s="29">
        <v>1.7999999999999999E-2</v>
      </c>
      <c r="BY77" s="29">
        <v>1.7999999999999999E-2</v>
      </c>
      <c r="BZ77" s="29">
        <v>1.7999999999999999E-2</v>
      </c>
      <c r="CA77" s="29">
        <v>2.4E-2</v>
      </c>
      <c r="CB77" s="29">
        <v>1.7999999999999999E-2</v>
      </c>
      <c r="CC77" s="29">
        <v>2.4E-2</v>
      </c>
      <c r="CD77" s="29">
        <v>2.4E-2</v>
      </c>
      <c r="CE77" s="29">
        <v>1.7999999999999999E-2</v>
      </c>
      <c r="CF77" s="29">
        <v>2.4E-2</v>
      </c>
      <c r="CG77" s="29">
        <v>1.7999999999999999E-2</v>
      </c>
      <c r="CH77" s="29">
        <v>2.4E-2</v>
      </c>
      <c r="CI77" s="36" t="s">
        <v>163</v>
      </c>
      <c r="CJ77" s="29">
        <v>1.7999999999999999E-2</v>
      </c>
      <c r="CK77" s="29">
        <v>2.4E-2</v>
      </c>
      <c r="CL77" s="29">
        <v>1.7999999999999999E-2</v>
      </c>
      <c r="CM77" s="29">
        <v>2.4E-2</v>
      </c>
      <c r="CN77" s="36" t="s">
        <v>163</v>
      </c>
      <c r="CO77" s="29">
        <v>1.7999999999999999E-2</v>
      </c>
      <c r="CP77" s="36" t="s">
        <v>163</v>
      </c>
      <c r="CQ77" s="29">
        <v>1.7999999999999999E-2</v>
      </c>
      <c r="CR77" s="29">
        <v>1.7999999999999999E-2</v>
      </c>
      <c r="CS77" s="29">
        <v>1.7999999999999999E-2</v>
      </c>
      <c r="CT77" s="29">
        <v>1.7999999999999999E-2</v>
      </c>
      <c r="CU77" s="36" t="s">
        <v>163</v>
      </c>
      <c r="CV77" s="36" t="s">
        <v>163</v>
      </c>
      <c r="CW77" s="29">
        <v>1.7999999999999999E-2</v>
      </c>
      <c r="CX77" s="29">
        <v>1.7999999999999999E-2</v>
      </c>
      <c r="CY77" s="29">
        <v>1.7999999999999999E-2</v>
      </c>
      <c r="CZ77" s="29">
        <v>1.7999999999999999E-2</v>
      </c>
      <c r="DA77" s="29">
        <v>1.7999999999999999E-2</v>
      </c>
      <c r="DB77" s="29">
        <v>1.7999999999999999E-2</v>
      </c>
      <c r="DC77" s="29">
        <v>1.7999999999999999E-2</v>
      </c>
      <c r="DD77" s="29">
        <v>1.7999999999999999E-2</v>
      </c>
      <c r="DE77" s="29">
        <v>1.7999999999999999E-2</v>
      </c>
      <c r="DF77" s="29">
        <v>1.7999999999999999E-2</v>
      </c>
      <c r="DG77" s="29">
        <v>1.7999999999999999E-2</v>
      </c>
      <c r="DH77" s="29">
        <v>1.7999999999999999E-2</v>
      </c>
      <c r="DI77" s="29">
        <v>1.7999999999999999E-2</v>
      </c>
      <c r="DJ77" s="29">
        <v>1.7999999999999999E-2</v>
      </c>
      <c r="DK77" s="36" t="s">
        <v>163</v>
      </c>
      <c r="DL77" s="36" t="s">
        <v>163</v>
      </c>
      <c r="DM77" s="29">
        <v>1.7999999999999999E-2</v>
      </c>
      <c r="DN77" s="29">
        <v>1.7999999999999999E-2</v>
      </c>
      <c r="DO77" s="29">
        <v>1.7999999999999999E-2</v>
      </c>
      <c r="DP77" s="36" t="s">
        <v>163</v>
      </c>
      <c r="DQ77" s="29">
        <v>3.0000000000000027E-2</v>
      </c>
      <c r="DR77" s="29">
        <v>3.0000000000000027E-2</v>
      </c>
      <c r="DS77" s="29">
        <v>3.0000000000000027E-2</v>
      </c>
      <c r="DT77" s="29">
        <v>3.0000000000000027E-2</v>
      </c>
      <c r="DU77" s="29">
        <v>3.0000000000000027E-2</v>
      </c>
      <c r="DV77" s="29">
        <v>3.0000000000000027E-2</v>
      </c>
      <c r="DW77" s="29">
        <v>3.0000000000000027E-2</v>
      </c>
      <c r="DX77" s="29">
        <v>3.0000000000000027E-2</v>
      </c>
      <c r="DY77" s="29">
        <v>3.0000000000000027E-2</v>
      </c>
      <c r="DZ77" s="29">
        <v>3.0000000000000027E-2</v>
      </c>
      <c r="EA77" s="29">
        <v>3.0000000000000027E-2</v>
      </c>
      <c r="EB77" s="36" t="s">
        <v>163</v>
      </c>
      <c r="EC77" s="36" t="s">
        <v>163</v>
      </c>
      <c r="ED77" s="29">
        <v>3.0000000000000027E-2</v>
      </c>
      <c r="EE77" s="29">
        <v>3.0000000000000027E-2</v>
      </c>
      <c r="EF77" s="29">
        <v>3.0000000000000027E-2</v>
      </c>
      <c r="EG77" s="29">
        <v>3.0000000000000027E-2</v>
      </c>
      <c r="EH77" s="29">
        <v>3.0000000000000027E-2</v>
      </c>
      <c r="EI77" s="29">
        <v>3.0000000000000027E-2</v>
      </c>
      <c r="EJ77" s="29">
        <v>3.0000000000000027E-2</v>
      </c>
      <c r="EK77" s="29">
        <v>3.0000000000000027E-2</v>
      </c>
      <c r="EL77" s="29">
        <v>3.0000000000000027E-2</v>
      </c>
      <c r="EM77" s="29">
        <v>3.0000000000000027E-2</v>
      </c>
      <c r="EN77" s="29">
        <v>3.0000000000000027E-2</v>
      </c>
      <c r="EO77" s="29">
        <v>3.0000000000000027E-2</v>
      </c>
      <c r="EP77" s="29">
        <v>3.0000000000000027E-2</v>
      </c>
      <c r="EQ77" s="29">
        <v>3.0000000000000027E-2</v>
      </c>
      <c r="ER77" s="29">
        <v>3.0000000000000027E-2</v>
      </c>
      <c r="ES77" s="29">
        <v>3.0000000000000027E-2</v>
      </c>
      <c r="ET77" s="29">
        <v>3.0000000000000027E-2</v>
      </c>
      <c r="EU77" s="29">
        <v>3.0000000000000027E-2</v>
      </c>
      <c r="EV77" s="29">
        <v>3.0000000000000027E-2</v>
      </c>
      <c r="EW77" s="29">
        <v>3.0000000000000027E-2</v>
      </c>
      <c r="EX77" s="29">
        <v>3.0000000000000027E-2</v>
      </c>
      <c r="EY77" s="29">
        <v>3.0000000000000027E-2</v>
      </c>
      <c r="EZ77" s="29">
        <v>3.0000000000000027E-2</v>
      </c>
      <c r="FA77" s="29">
        <v>3.0000000000000027E-2</v>
      </c>
      <c r="FB77" s="29">
        <v>3.0000000000000027E-2</v>
      </c>
      <c r="FC77" s="29">
        <v>3.0000000000000027E-2</v>
      </c>
      <c r="FD77" s="36" t="s">
        <v>163</v>
      </c>
      <c r="FE77" s="36" t="s">
        <v>163</v>
      </c>
      <c r="FF77" s="36" t="s">
        <v>163</v>
      </c>
      <c r="FG77" s="29">
        <v>3.0000000000000027E-2</v>
      </c>
      <c r="FH77" s="29">
        <v>3.0000000000000027E-2</v>
      </c>
      <c r="FI77" s="29">
        <v>3.0000000000000027E-2</v>
      </c>
      <c r="FJ77" s="29">
        <v>3.0000000000000027E-2</v>
      </c>
      <c r="FK77" s="29">
        <v>3.0000000000000027E-2</v>
      </c>
      <c r="FL77" s="29">
        <v>3.0000000000000027E-2</v>
      </c>
      <c r="FM77" s="36" t="s">
        <v>163</v>
      </c>
      <c r="FN77" s="29">
        <v>0.03</v>
      </c>
      <c r="FO77" s="29">
        <v>0.03</v>
      </c>
      <c r="FP77" s="29">
        <v>0.05</v>
      </c>
      <c r="FQ77" s="29">
        <v>0.05</v>
      </c>
      <c r="FR77" s="29">
        <v>0.05</v>
      </c>
      <c r="FS77" s="29">
        <v>0.05</v>
      </c>
      <c r="FT77" s="29">
        <v>0.05</v>
      </c>
      <c r="FU77" s="29">
        <v>0.05</v>
      </c>
      <c r="FV77" s="29">
        <v>0.05</v>
      </c>
      <c r="FW77" s="29">
        <v>0.05</v>
      </c>
      <c r="FX77" s="29">
        <v>0.05</v>
      </c>
      <c r="FY77" s="29">
        <v>0.05</v>
      </c>
      <c r="FZ77" s="29">
        <v>0.03</v>
      </c>
      <c r="GA77" s="29">
        <v>0.03</v>
      </c>
      <c r="GB77" s="29">
        <v>0.05</v>
      </c>
      <c r="GC77" s="29">
        <v>0.03</v>
      </c>
      <c r="GD77" s="34" t="s">
        <v>163</v>
      </c>
      <c r="GE77" s="29">
        <v>0.05</v>
      </c>
      <c r="GF77" s="29">
        <v>0.05</v>
      </c>
      <c r="GG77" s="29">
        <v>0.05</v>
      </c>
      <c r="GH77" s="29">
        <v>0.05</v>
      </c>
      <c r="GI77" s="29">
        <v>0.05</v>
      </c>
      <c r="GJ77" s="29">
        <v>0.05</v>
      </c>
      <c r="GK77" s="36" t="s">
        <v>163</v>
      </c>
      <c r="GL77" s="29">
        <v>0.05</v>
      </c>
      <c r="GM77" s="29">
        <v>0.05</v>
      </c>
      <c r="GN77" s="29">
        <v>0.05</v>
      </c>
      <c r="GO77" s="29">
        <v>0.05</v>
      </c>
      <c r="GP77" s="36" t="s">
        <v>163</v>
      </c>
      <c r="GQ77" s="36" t="s">
        <v>163</v>
      </c>
      <c r="GR77" s="36" t="s">
        <v>163</v>
      </c>
      <c r="GS77" s="36" t="s">
        <v>163</v>
      </c>
      <c r="GT77" s="36" t="s">
        <v>163</v>
      </c>
      <c r="GU77" s="36" t="s">
        <v>163</v>
      </c>
      <c r="GV77" s="36" t="s">
        <v>163</v>
      </c>
      <c r="GW77" s="36" t="s">
        <v>163</v>
      </c>
      <c r="GX77" s="36" t="s">
        <v>163</v>
      </c>
      <c r="GY77" s="36" t="s">
        <v>163</v>
      </c>
      <c r="GZ77" s="29">
        <v>0.05</v>
      </c>
      <c r="HA77" s="29">
        <v>0.05</v>
      </c>
      <c r="HB77" s="39" t="s">
        <v>163</v>
      </c>
      <c r="HC77" s="39" t="s">
        <v>163</v>
      </c>
      <c r="HD77" s="39" t="s">
        <v>163</v>
      </c>
      <c r="HE77" s="39" t="s">
        <v>163</v>
      </c>
      <c r="HF77" s="39" t="s">
        <v>163</v>
      </c>
      <c r="HG77" s="39" t="s">
        <v>163</v>
      </c>
      <c r="HH77" s="39" t="s">
        <v>163</v>
      </c>
      <c r="HI77" s="39" t="s">
        <v>163</v>
      </c>
      <c r="HJ77" s="39" t="s">
        <v>163</v>
      </c>
      <c r="HK77" s="39" t="s">
        <v>163</v>
      </c>
      <c r="HL77" s="39" t="s">
        <v>163</v>
      </c>
      <c r="HM77" s="39" t="s">
        <v>163</v>
      </c>
      <c r="HN77" s="39"/>
      <c r="HO77" s="39"/>
      <c r="HP77" s="39" t="s">
        <v>163</v>
      </c>
      <c r="HQ77" s="39" t="s">
        <v>163</v>
      </c>
      <c r="HR77" s="39" t="s">
        <v>163</v>
      </c>
      <c r="HS77" s="39" t="s">
        <v>163</v>
      </c>
      <c r="HT77" s="39" t="s">
        <v>163</v>
      </c>
      <c r="HU77" s="39" t="s">
        <v>163</v>
      </c>
      <c r="HV77" s="39" t="s">
        <v>163</v>
      </c>
      <c r="HW77" s="39" t="s">
        <v>163</v>
      </c>
      <c r="HX77" s="39" t="s">
        <v>163</v>
      </c>
      <c r="HY77" s="39" t="s">
        <v>163</v>
      </c>
      <c r="HZ77" s="39" t="s">
        <v>163</v>
      </c>
      <c r="IA77" s="39" t="s">
        <v>163</v>
      </c>
      <c r="IB77" s="39" t="s">
        <v>163</v>
      </c>
      <c r="IC77" s="39" t="s">
        <v>163</v>
      </c>
      <c r="ID77" s="39" t="s">
        <v>163</v>
      </c>
      <c r="IE77" s="39" t="s">
        <v>163</v>
      </c>
      <c r="IF77" s="39" t="s">
        <v>163</v>
      </c>
      <c r="IG77" s="39" t="s">
        <v>163</v>
      </c>
      <c r="IH77" s="39" t="s">
        <v>163</v>
      </c>
      <c r="II77" s="39" t="s">
        <v>163</v>
      </c>
      <c r="IJ77" s="39" t="s">
        <v>163</v>
      </c>
      <c r="IK77" s="39" t="s">
        <v>163</v>
      </c>
      <c r="IL77" s="39" t="s">
        <v>163</v>
      </c>
      <c r="IM77" s="39" t="s">
        <v>163</v>
      </c>
      <c r="IN77" s="39" t="s">
        <v>163</v>
      </c>
      <c r="IO77" s="39"/>
      <c r="IP77" s="39" t="s">
        <v>163</v>
      </c>
      <c r="IQ77" s="39" t="s">
        <v>163</v>
      </c>
      <c r="IR77" s="39" t="s">
        <v>163</v>
      </c>
      <c r="IS77" s="39" t="s">
        <v>163</v>
      </c>
      <c r="IT77" s="39" t="s">
        <v>163</v>
      </c>
      <c r="IU77" s="39" t="s">
        <v>163</v>
      </c>
      <c r="IV77" s="39" t="s">
        <v>163</v>
      </c>
      <c r="IW77" s="39" t="s">
        <v>163</v>
      </c>
      <c r="IX77" s="39" t="s">
        <v>163</v>
      </c>
      <c r="IY77" s="39" t="s">
        <v>163</v>
      </c>
      <c r="IZ77" s="39" t="s">
        <v>163</v>
      </c>
      <c r="JA77" s="39" t="s">
        <v>163</v>
      </c>
      <c r="JB77" s="39" t="s">
        <v>163</v>
      </c>
      <c r="JC77" s="39"/>
    </row>
    <row r="78" spans="1:264" x14ac:dyDescent="0.25">
      <c r="A78" s="17" t="s">
        <v>644</v>
      </c>
      <c r="B78" t="s">
        <v>163</v>
      </c>
      <c r="C78" s="50" t="s">
        <v>190</v>
      </c>
      <c r="D78" s="50" t="s">
        <v>623</v>
      </c>
      <c r="E78" s="50" t="s">
        <v>623</v>
      </c>
      <c r="N78" t="s">
        <v>645</v>
      </c>
      <c r="O78" s="478"/>
      <c r="P78" s="28">
        <v>1.7999999999999999E-2</v>
      </c>
      <c r="Q78" s="29">
        <v>1.7999999999999999E-2</v>
      </c>
      <c r="R78" s="29">
        <v>1.7999999999999999E-2</v>
      </c>
      <c r="S78" s="29">
        <v>0</v>
      </c>
      <c r="T78" s="36" t="s">
        <v>163</v>
      </c>
      <c r="U78" s="36" t="s">
        <v>163</v>
      </c>
      <c r="V78" s="29">
        <v>0</v>
      </c>
      <c r="W78" s="29">
        <v>0</v>
      </c>
      <c r="X78" s="29">
        <v>1.7999999999999999E-2</v>
      </c>
      <c r="Y78" s="36" t="s">
        <v>163</v>
      </c>
      <c r="Z78" s="36" t="s">
        <v>163</v>
      </c>
      <c r="AA78" s="29">
        <v>1.7999999999999999E-2</v>
      </c>
      <c r="AB78" s="29">
        <v>1.4E-2</v>
      </c>
      <c r="AC78" s="36" t="s">
        <v>163</v>
      </c>
      <c r="AD78" s="29">
        <v>1.4E-2</v>
      </c>
      <c r="AE78" s="29">
        <v>1.7999999999999999E-2</v>
      </c>
      <c r="AF78" s="29">
        <v>1.7999999999999999E-2</v>
      </c>
      <c r="AG78" s="29">
        <v>1.7999999999999999E-2</v>
      </c>
      <c r="AH78" s="36" t="s">
        <v>163</v>
      </c>
      <c r="AI78" s="29">
        <v>1.4E-2</v>
      </c>
      <c r="AJ78" s="29">
        <v>1.7999999999999999E-2</v>
      </c>
      <c r="AK78" s="29">
        <v>1.7999999999999999E-2</v>
      </c>
      <c r="AL78" s="29">
        <v>1.7999999999999999E-2</v>
      </c>
      <c r="AM78" s="29">
        <v>1.7999999999999999E-2</v>
      </c>
      <c r="AN78" s="36" t="s">
        <v>163</v>
      </c>
      <c r="AO78" s="29">
        <v>1.7999999999999999E-2</v>
      </c>
      <c r="AP78" s="29">
        <v>1.7999999999999999E-2</v>
      </c>
      <c r="AQ78" s="36" t="s">
        <v>163</v>
      </c>
      <c r="AR78" s="29">
        <v>1.7999999999999999E-2</v>
      </c>
      <c r="AS78" s="29">
        <v>1.7999999999999999E-2</v>
      </c>
      <c r="AT78" s="29">
        <v>1.4E-2</v>
      </c>
      <c r="AU78" s="29">
        <v>1.4E-2</v>
      </c>
      <c r="AV78" s="36" t="s">
        <v>163</v>
      </c>
      <c r="AW78" s="70">
        <v>2.7E-2</v>
      </c>
      <c r="AX78" s="70">
        <v>2.7E-2</v>
      </c>
      <c r="AY78" s="29">
        <v>3.9E-2</v>
      </c>
      <c r="AZ78" s="29">
        <v>3.9E-2</v>
      </c>
      <c r="BA78" s="29">
        <v>2.7E-2</v>
      </c>
      <c r="BB78" s="29">
        <v>3.9E-2</v>
      </c>
      <c r="BC78" s="29">
        <v>2.7E-2</v>
      </c>
      <c r="BD78" s="29">
        <v>3.9E-2</v>
      </c>
      <c r="BE78" s="29">
        <v>0.02</v>
      </c>
      <c r="BF78" s="29">
        <v>2.9000000000000001E-2</v>
      </c>
      <c r="BG78" s="29">
        <v>2.7E-2</v>
      </c>
      <c r="BH78" s="29">
        <v>3.9E-2</v>
      </c>
      <c r="BI78" s="29">
        <v>2.7E-2</v>
      </c>
      <c r="BJ78" s="29">
        <v>3.9E-2</v>
      </c>
      <c r="BK78" s="36" t="s">
        <v>163</v>
      </c>
      <c r="BL78" s="29">
        <v>2.7E-2</v>
      </c>
      <c r="BM78" s="29">
        <v>2.7E-2</v>
      </c>
      <c r="BN78" s="29">
        <v>3.9E-2</v>
      </c>
      <c r="BO78" s="29">
        <v>2.7E-2</v>
      </c>
      <c r="BP78" s="29">
        <v>3.9E-2</v>
      </c>
      <c r="BQ78" s="36" t="s">
        <v>163</v>
      </c>
      <c r="BR78" s="36" t="s">
        <v>163</v>
      </c>
      <c r="BS78" s="36" t="s">
        <v>163</v>
      </c>
      <c r="BT78" s="36" t="s">
        <v>163</v>
      </c>
      <c r="BU78" s="36" t="s">
        <v>163</v>
      </c>
      <c r="BV78" s="29">
        <v>1.7999999999999999E-2</v>
      </c>
      <c r="BW78" s="29">
        <v>2.4E-2</v>
      </c>
      <c r="BX78" s="29">
        <v>1.7999999999999999E-2</v>
      </c>
      <c r="BY78" s="29">
        <v>1.7999999999999999E-2</v>
      </c>
      <c r="BZ78" s="29">
        <v>1.7999999999999999E-2</v>
      </c>
      <c r="CA78" s="29">
        <v>2.4E-2</v>
      </c>
      <c r="CB78" s="29">
        <v>1.7999999999999999E-2</v>
      </c>
      <c r="CC78" s="29">
        <v>2.4E-2</v>
      </c>
      <c r="CD78" s="29">
        <v>2.4E-2</v>
      </c>
      <c r="CE78" s="29">
        <v>1.7999999999999999E-2</v>
      </c>
      <c r="CF78" s="29">
        <v>2.4E-2</v>
      </c>
      <c r="CG78" s="29">
        <v>1.7999999999999999E-2</v>
      </c>
      <c r="CH78" s="29">
        <v>2.4E-2</v>
      </c>
      <c r="CI78" s="36" t="s">
        <v>163</v>
      </c>
      <c r="CJ78" s="29">
        <v>1.7999999999999999E-2</v>
      </c>
      <c r="CK78" s="29">
        <v>2.4E-2</v>
      </c>
      <c r="CL78" s="29">
        <v>1.7999999999999999E-2</v>
      </c>
      <c r="CM78" s="29">
        <v>2.4E-2</v>
      </c>
      <c r="CN78" s="36" t="s">
        <v>163</v>
      </c>
      <c r="CO78" s="29">
        <v>1.7999999999999999E-2</v>
      </c>
      <c r="CP78" s="36" t="s">
        <v>163</v>
      </c>
      <c r="CQ78" s="29">
        <v>1.7999999999999999E-2</v>
      </c>
      <c r="CR78" s="29">
        <v>1.7999999999999999E-2</v>
      </c>
      <c r="CS78" s="29">
        <v>1.7999999999999999E-2</v>
      </c>
      <c r="CT78" s="29">
        <v>1.7999999999999999E-2</v>
      </c>
      <c r="CU78" s="36" t="s">
        <v>163</v>
      </c>
      <c r="CV78" s="36" t="s">
        <v>163</v>
      </c>
      <c r="CW78" s="29">
        <v>1.7999999999999999E-2</v>
      </c>
      <c r="CX78" s="29">
        <v>1.7999999999999999E-2</v>
      </c>
      <c r="CY78" s="29">
        <v>1.7999999999999999E-2</v>
      </c>
      <c r="CZ78" s="29">
        <v>1.7999999999999999E-2</v>
      </c>
      <c r="DA78" s="29">
        <v>1.7999999999999999E-2</v>
      </c>
      <c r="DB78" s="29">
        <v>1.7999999999999999E-2</v>
      </c>
      <c r="DC78" s="29">
        <v>1.7999999999999999E-2</v>
      </c>
      <c r="DD78" s="29">
        <v>1.7999999999999999E-2</v>
      </c>
      <c r="DE78" s="29">
        <v>1.7999999999999999E-2</v>
      </c>
      <c r="DF78" s="29">
        <v>1.7999999999999999E-2</v>
      </c>
      <c r="DG78" s="29">
        <v>1.7999999999999999E-2</v>
      </c>
      <c r="DH78" s="29">
        <v>1.7999999999999999E-2</v>
      </c>
      <c r="DI78" s="29">
        <v>1.7999999999999999E-2</v>
      </c>
      <c r="DJ78" s="29">
        <v>1.7999999999999999E-2</v>
      </c>
      <c r="DK78" s="36" t="s">
        <v>163</v>
      </c>
      <c r="DL78" s="36" t="s">
        <v>163</v>
      </c>
      <c r="DM78" s="29">
        <v>1.7999999999999999E-2</v>
      </c>
      <c r="DN78" s="29">
        <v>1.7999999999999999E-2</v>
      </c>
      <c r="DO78" s="29">
        <v>1.7999999999999999E-2</v>
      </c>
      <c r="DP78" s="36" t="s">
        <v>163</v>
      </c>
      <c r="DQ78" s="29">
        <v>3.0000000000000027E-2</v>
      </c>
      <c r="DR78" s="29">
        <v>3.0000000000000027E-2</v>
      </c>
      <c r="DS78" s="29">
        <v>3.0000000000000027E-2</v>
      </c>
      <c r="DT78" s="29">
        <v>3.0000000000000027E-2</v>
      </c>
      <c r="DU78" s="29">
        <v>3.0000000000000027E-2</v>
      </c>
      <c r="DV78" s="29">
        <v>3.0000000000000027E-2</v>
      </c>
      <c r="DW78" s="29">
        <v>3.0000000000000027E-2</v>
      </c>
      <c r="DX78" s="29">
        <v>3.0000000000000027E-2</v>
      </c>
      <c r="DY78" s="29">
        <v>3.0000000000000027E-2</v>
      </c>
      <c r="DZ78" s="29">
        <v>3.0000000000000027E-2</v>
      </c>
      <c r="EA78" s="29">
        <v>3.0000000000000027E-2</v>
      </c>
      <c r="EB78" s="36" t="s">
        <v>163</v>
      </c>
      <c r="EC78" s="36" t="s">
        <v>163</v>
      </c>
      <c r="ED78" s="29">
        <v>3.0000000000000027E-2</v>
      </c>
      <c r="EE78" s="29">
        <v>3.0000000000000027E-2</v>
      </c>
      <c r="EF78" s="29">
        <v>3.0000000000000027E-2</v>
      </c>
      <c r="EG78" s="29">
        <v>3.0000000000000027E-2</v>
      </c>
      <c r="EH78" s="29">
        <v>3.0000000000000027E-2</v>
      </c>
      <c r="EI78" s="29">
        <v>3.0000000000000027E-2</v>
      </c>
      <c r="EJ78" s="29">
        <v>3.0000000000000027E-2</v>
      </c>
      <c r="EK78" s="29">
        <v>3.0000000000000027E-2</v>
      </c>
      <c r="EL78" s="29">
        <v>3.0000000000000027E-2</v>
      </c>
      <c r="EM78" s="29">
        <v>3.0000000000000027E-2</v>
      </c>
      <c r="EN78" s="29">
        <v>3.0000000000000027E-2</v>
      </c>
      <c r="EO78" s="29">
        <v>3.0000000000000027E-2</v>
      </c>
      <c r="EP78" s="29">
        <v>3.0000000000000027E-2</v>
      </c>
      <c r="EQ78" s="29">
        <v>3.0000000000000027E-2</v>
      </c>
      <c r="ER78" s="29">
        <v>3.0000000000000027E-2</v>
      </c>
      <c r="ES78" s="29">
        <v>3.0000000000000027E-2</v>
      </c>
      <c r="ET78" s="29">
        <v>3.0000000000000027E-2</v>
      </c>
      <c r="EU78" s="29">
        <v>3.0000000000000027E-2</v>
      </c>
      <c r="EV78" s="29">
        <v>3.0000000000000027E-2</v>
      </c>
      <c r="EW78" s="29">
        <v>3.0000000000000027E-2</v>
      </c>
      <c r="EX78" s="29">
        <v>3.0000000000000027E-2</v>
      </c>
      <c r="EY78" s="29">
        <v>3.0000000000000027E-2</v>
      </c>
      <c r="EZ78" s="29">
        <v>3.0000000000000027E-2</v>
      </c>
      <c r="FA78" s="29">
        <v>3.0000000000000027E-2</v>
      </c>
      <c r="FB78" s="29">
        <v>3.0000000000000027E-2</v>
      </c>
      <c r="FC78" s="29">
        <v>3.0000000000000027E-2</v>
      </c>
      <c r="FD78" s="36" t="s">
        <v>163</v>
      </c>
      <c r="FE78" s="36" t="s">
        <v>163</v>
      </c>
      <c r="FF78" s="36" t="s">
        <v>163</v>
      </c>
      <c r="FG78" s="29">
        <v>3.0000000000000027E-2</v>
      </c>
      <c r="FH78" s="29">
        <v>3.0000000000000027E-2</v>
      </c>
      <c r="FI78" s="29">
        <v>3.0000000000000027E-2</v>
      </c>
      <c r="FJ78" s="29">
        <v>3.0000000000000027E-2</v>
      </c>
      <c r="FK78" s="29">
        <v>3.0000000000000027E-2</v>
      </c>
      <c r="FL78" s="29">
        <v>3.0000000000000027E-2</v>
      </c>
      <c r="FM78" s="36" t="s">
        <v>163</v>
      </c>
      <c r="FN78" s="29">
        <v>0.03</v>
      </c>
      <c r="FO78" s="29">
        <v>0.03</v>
      </c>
      <c r="FP78" s="29">
        <v>0.05</v>
      </c>
      <c r="FQ78" s="29">
        <v>0.05</v>
      </c>
      <c r="FR78" s="29">
        <v>0.05</v>
      </c>
      <c r="FS78" s="29">
        <v>0.05</v>
      </c>
      <c r="FT78" s="29">
        <v>0.05</v>
      </c>
      <c r="FU78" s="29">
        <v>0.05</v>
      </c>
      <c r="FV78" s="29">
        <v>0.05</v>
      </c>
      <c r="FW78" s="29">
        <v>0.05</v>
      </c>
      <c r="FX78" s="29">
        <v>0.05</v>
      </c>
      <c r="FY78" s="29">
        <v>0.05</v>
      </c>
      <c r="FZ78" s="29">
        <v>0.03</v>
      </c>
      <c r="GA78" s="29">
        <v>0.03</v>
      </c>
      <c r="GB78" s="29">
        <v>0.05</v>
      </c>
      <c r="GC78" s="29">
        <v>0.03</v>
      </c>
      <c r="GD78" s="34" t="s">
        <v>163</v>
      </c>
      <c r="GE78" s="29">
        <v>0.05</v>
      </c>
      <c r="GF78" s="29">
        <v>0.05</v>
      </c>
      <c r="GG78" s="29">
        <v>0.05</v>
      </c>
      <c r="GH78" s="29">
        <v>0.05</v>
      </c>
      <c r="GI78" s="29">
        <v>0.05</v>
      </c>
      <c r="GJ78" s="29">
        <v>0.05</v>
      </c>
      <c r="GK78" s="36" t="s">
        <v>163</v>
      </c>
      <c r="GL78" s="29">
        <v>0.05</v>
      </c>
      <c r="GM78" s="29">
        <v>0.05</v>
      </c>
      <c r="GN78" s="29">
        <v>0.05</v>
      </c>
      <c r="GO78" s="29">
        <v>0.05</v>
      </c>
      <c r="GP78" s="36" t="s">
        <v>163</v>
      </c>
      <c r="GQ78" s="36" t="s">
        <v>163</v>
      </c>
      <c r="GR78" s="36" t="s">
        <v>163</v>
      </c>
      <c r="GS78" s="36" t="s">
        <v>163</v>
      </c>
      <c r="GT78" s="36" t="s">
        <v>163</v>
      </c>
      <c r="GU78" s="36" t="s">
        <v>163</v>
      </c>
      <c r="GV78" s="36" t="s">
        <v>163</v>
      </c>
      <c r="GW78" s="36" t="s">
        <v>163</v>
      </c>
      <c r="GX78" s="36" t="s">
        <v>163</v>
      </c>
      <c r="GY78" s="36" t="s">
        <v>163</v>
      </c>
      <c r="GZ78" s="29">
        <v>0.05</v>
      </c>
      <c r="HA78" s="29">
        <v>0.05</v>
      </c>
      <c r="HB78" s="39" t="s">
        <v>163</v>
      </c>
      <c r="HC78" s="39" t="s">
        <v>163</v>
      </c>
      <c r="HD78" s="39" t="s">
        <v>163</v>
      </c>
      <c r="HE78" s="39" t="s">
        <v>163</v>
      </c>
      <c r="HF78" s="39" t="s">
        <v>163</v>
      </c>
      <c r="HG78" s="39" t="s">
        <v>163</v>
      </c>
      <c r="HH78" s="39" t="s">
        <v>163</v>
      </c>
      <c r="HI78" s="39" t="s">
        <v>163</v>
      </c>
      <c r="HJ78" s="39" t="s">
        <v>163</v>
      </c>
      <c r="HK78" s="39" t="s">
        <v>163</v>
      </c>
      <c r="HL78" s="39" t="s">
        <v>163</v>
      </c>
      <c r="HM78" s="39" t="s">
        <v>163</v>
      </c>
      <c r="HN78" s="39"/>
      <c r="HO78" s="39"/>
      <c r="HP78" s="39" t="s">
        <v>163</v>
      </c>
      <c r="HQ78" s="39" t="s">
        <v>163</v>
      </c>
      <c r="HR78" s="39" t="s">
        <v>163</v>
      </c>
      <c r="HS78" s="39" t="s">
        <v>163</v>
      </c>
      <c r="HT78" s="39" t="s">
        <v>163</v>
      </c>
      <c r="HU78" s="39" t="s">
        <v>163</v>
      </c>
      <c r="HV78" s="39" t="s">
        <v>163</v>
      </c>
      <c r="HW78" s="39" t="s">
        <v>163</v>
      </c>
      <c r="HX78" s="39" t="s">
        <v>163</v>
      </c>
      <c r="HY78" s="39" t="s">
        <v>163</v>
      </c>
      <c r="HZ78" s="39" t="s">
        <v>163</v>
      </c>
      <c r="IA78" s="39" t="s">
        <v>163</v>
      </c>
      <c r="IB78" s="39" t="s">
        <v>163</v>
      </c>
      <c r="IC78" s="39" t="s">
        <v>163</v>
      </c>
      <c r="ID78" s="39" t="s">
        <v>163</v>
      </c>
      <c r="IE78" s="39" t="s">
        <v>163</v>
      </c>
      <c r="IF78" s="39" t="s">
        <v>163</v>
      </c>
      <c r="IG78" s="39" t="s">
        <v>163</v>
      </c>
      <c r="IH78" s="39" t="s">
        <v>163</v>
      </c>
      <c r="II78" s="39" t="s">
        <v>163</v>
      </c>
      <c r="IJ78" s="39" t="s">
        <v>163</v>
      </c>
      <c r="IK78" s="39" t="s">
        <v>163</v>
      </c>
      <c r="IL78" s="39" t="s">
        <v>163</v>
      </c>
      <c r="IM78" s="39" t="s">
        <v>163</v>
      </c>
      <c r="IN78" s="39" t="s">
        <v>163</v>
      </c>
      <c r="IO78" s="39"/>
      <c r="IP78" s="39" t="s">
        <v>163</v>
      </c>
      <c r="IQ78" s="39" t="s">
        <v>163</v>
      </c>
      <c r="IR78" s="39" t="s">
        <v>163</v>
      </c>
      <c r="IS78" s="39" t="s">
        <v>163</v>
      </c>
      <c r="IT78" s="39" t="s">
        <v>163</v>
      </c>
      <c r="IU78" s="39" t="s">
        <v>163</v>
      </c>
      <c r="IV78" s="39" t="s">
        <v>163</v>
      </c>
      <c r="IW78" s="39" t="s">
        <v>163</v>
      </c>
      <c r="IX78" s="39" t="s">
        <v>163</v>
      </c>
      <c r="IY78" s="39" t="s">
        <v>163</v>
      </c>
      <c r="IZ78" s="39" t="s">
        <v>163</v>
      </c>
      <c r="JA78" s="39" t="s">
        <v>163</v>
      </c>
      <c r="JB78" s="39" t="s">
        <v>163</v>
      </c>
      <c r="JC78" s="39"/>
    </row>
    <row r="79" spans="1:264" x14ac:dyDescent="0.25">
      <c r="A79" s="17" t="s">
        <v>646</v>
      </c>
      <c r="B79" t="s">
        <v>163</v>
      </c>
      <c r="C79" s="50" t="s">
        <v>191</v>
      </c>
      <c r="D79" s="50" t="s">
        <v>623</v>
      </c>
      <c r="E79" s="50" t="s">
        <v>623</v>
      </c>
      <c r="O79" s="478"/>
      <c r="P79" s="28">
        <v>1.7999999999999999E-2</v>
      </c>
      <c r="Q79" s="29">
        <v>1.7999999999999999E-2</v>
      </c>
      <c r="R79" s="29">
        <v>1.7999999999999999E-2</v>
      </c>
      <c r="S79" s="34" t="s">
        <v>163</v>
      </c>
      <c r="T79" s="34" t="s">
        <v>163</v>
      </c>
      <c r="U79" s="34" t="s">
        <v>163</v>
      </c>
      <c r="V79" s="34" t="s">
        <v>163</v>
      </c>
      <c r="W79" s="34" t="s">
        <v>163</v>
      </c>
      <c r="X79" s="29">
        <v>1.7999999999999999E-2</v>
      </c>
      <c r="Y79" s="34" t="s">
        <v>163</v>
      </c>
      <c r="Z79" s="34" t="s">
        <v>163</v>
      </c>
      <c r="AA79" s="29">
        <v>1.7999999999999999E-2</v>
      </c>
      <c r="AB79" s="29">
        <v>1.4E-2</v>
      </c>
      <c r="AC79" s="34" t="s">
        <v>163</v>
      </c>
      <c r="AD79" s="34" t="s">
        <v>163</v>
      </c>
      <c r="AE79" s="29">
        <v>1.7999999999999999E-2</v>
      </c>
      <c r="AF79" s="34" t="s">
        <v>163</v>
      </c>
      <c r="AG79" s="29">
        <v>1.7999999999999999E-2</v>
      </c>
      <c r="AH79" s="34" t="s">
        <v>163</v>
      </c>
      <c r="AI79" s="34" t="s">
        <v>163</v>
      </c>
      <c r="AJ79" s="29">
        <v>1.7999999999999999E-2</v>
      </c>
      <c r="AK79" s="29">
        <v>1.7999999999999999E-2</v>
      </c>
      <c r="AL79" s="29">
        <v>1.7999999999999999E-2</v>
      </c>
      <c r="AM79" s="29">
        <v>1.7999999999999999E-2</v>
      </c>
      <c r="AN79" s="34" t="s">
        <v>163</v>
      </c>
      <c r="AO79" s="29">
        <v>1.7999999999999999E-2</v>
      </c>
      <c r="AP79" s="29">
        <v>1.7999999999999999E-2</v>
      </c>
      <c r="AQ79" s="34" t="s">
        <v>163</v>
      </c>
      <c r="AR79" s="29">
        <v>1.7999999999999999E-2</v>
      </c>
      <c r="AS79" s="29">
        <v>1.7999999999999999E-2</v>
      </c>
      <c r="AT79" s="29">
        <v>1.4E-2</v>
      </c>
      <c r="AU79" s="29">
        <v>1.4E-2</v>
      </c>
      <c r="AV79" s="34" t="s">
        <v>163</v>
      </c>
      <c r="AW79" s="70">
        <v>2.7E-2</v>
      </c>
      <c r="AX79" s="70">
        <v>2.7E-2</v>
      </c>
      <c r="AY79" s="29">
        <v>3.9E-2</v>
      </c>
      <c r="AZ79" s="29">
        <v>3.9E-2</v>
      </c>
      <c r="BA79" s="29">
        <v>0.02</v>
      </c>
      <c r="BB79" s="29">
        <v>2.9000000000000001E-2</v>
      </c>
      <c r="BC79" s="29">
        <v>2.7E-2</v>
      </c>
      <c r="BD79" s="29">
        <v>3.9E-2</v>
      </c>
      <c r="BE79" s="29">
        <v>0.02</v>
      </c>
      <c r="BF79" s="29">
        <v>2.9000000000000001E-2</v>
      </c>
      <c r="BG79" s="29">
        <v>2.7E-2</v>
      </c>
      <c r="BH79" s="29">
        <v>3.9E-2</v>
      </c>
      <c r="BI79" s="29">
        <v>2.7E-2</v>
      </c>
      <c r="BJ79" s="29">
        <v>3.9E-2</v>
      </c>
      <c r="BK79" s="34" t="s">
        <v>163</v>
      </c>
      <c r="BL79" s="36" t="s">
        <v>163</v>
      </c>
      <c r="BM79" s="29">
        <v>2.7E-2</v>
      </c>
      <c r="BN79" s="29">
        <v>3.9E-2</v>
      </c>
      <c r="BO79" s="29">
        <v>2.7E-2</v>
      </c>
      <c r="BP79" s="29">
        <v>3.9E-2</v>
      </c>
      <c r="BQ79" s="34" t="s">
        <v>163</v>
      </c>
      <c r="BR79" s="34" t="s">
        <v>163</v>
      </c>
      <c r="BS79" s="34" t="s">
        <v>163</v>
      </c>
      <c r="BT79" s="34" t="s">
        <v>163</v>
      </c>
      <c r="BU79" s="34" t="s">
        <v>163</v>
      </c>
      <c r="BV79" s="29">
        <v>1.7999999999999999E-2</v>
      </c>
      <c r="BW79" s="29">
        <v>2.4E-2</v>
      </c>
      <c r="BX79" s="29">
        <v>1.7999999999999999E-2</v>
      </c>
      <c r="BY79" s="36" t="s">
        <v>163</v>
      </c>
      <c r="BZ79" s="29">
        <v>1.7999999999999999E-2</v>
      </c>
      <c r="CA79" s="29">
        <v>2.4E-2</v>
      </c>
      <c r="CB79" s="29">
        <v>1.7999999999999999E-2</v>
      </c>
      <c r="CC79" s="29">
        <v>2.4E-2</v>
      </c>
      <c r="CD79" s="29">
        <v>2.4E-2</v>
      </c>
      <c r="CE79" s="29">
        <v>1.4E-2</v>
      </c>
      <c r="CF79" s="29">
        <v>1.7999999999999999E-2</v>
      </c>
      <c r="CG79" s="29">
        <v>1.7999999999999999E-2</v>
      </c>
      <c r="CH79" s="29">
        <v>2.4E-2</v>
      </c>
      <c r="CI79" s="34" t="s">
        <v>163</v>
      </c>
      <c r="CJ79" s="29">
        <v>1.7999999999999999E-2</v>
      </c>
      <c r="CK79" s="29">
        <v>2.4E-2</v>
      </c>
      <c r="CL79" s="29">
        <v>1.7999999999999999E-2</v>
      </c>
      <c r="CM79" s="29">
        <v>2.4E-2</v>
      </c>
      <c r="CN79" s="34" t="s">
        <v>163</v>
      </c>
      <c r="CO79" s="34" t="s">
        <v>163</v>
      </c>
      <c r="CP79" s="34" t="s">
        <v>163</v>
      </c>
      <c r="CQ79" s="29">
        <v>1.7999999999999999E-2</v>
      </c>
      <c r="CR79" s="29">
        <v>1.7999999999999999E-2</v>
      </c>
      <c r="CS79" s="29">
        <v>1.7999999999999999E-2</v>
      </c>
      <c r="CT79" s="29">
        <v>1.7999999999999999E-2</v>
      </c>
      <c r="CU79" s="34" t="s">
        <v>163</v>
      </c>
      <c r="CV79" s="34" t="s">
        <v>163</v>
      </c>
      <c r="CW79" s="29">
        <v>1.7999999999999999E-2</v>
      </c>
      <c r="CX79" s="29">
        <v>1.7999999999999999E-2</v>
      </c>
      <c r="CY79" s="29">
        <v>1.7999999999999999E-2</v>
      </c>
      <c r="CZ79" s="29">
        <v>1.7999999999999999E-2</v>
      </c>
      <c r="DA79" s="29">
        <v>1.7999999999999999E-2</v>
      </c>
      <c r="DB79" s="29">
        <v>1.7999999999999999E-2</v>
      </c>
      <c r="DC79" s="29">
        <v>1.4E-2</v>
      </c>
      <c r="DD79" s="29">
        <v>1.4E-2</v>
      </c>
      <c r="DE79" s="29">
        <v>1.7999999999999999E-2</v>
      </c>
      <c r="DF79" s="29">
        <v>1.7999999999999999E-2</v>
      </c>
      <c r="DG79" s="29">
        <v>1.7999999999999999E-2</v>
      </c>
      <c r="DH79" s="29">
        <v>1.7999999999999999E-2</v>
      </c>
      <c r="DI79" s="29">
        <v>1.4E-2</v>
      </c>
      <c r="DJ79" s="29">
        <v>1.4E-2</v>
      </c>
      <c r="DK79" s="34" t="s">
        <v>163</v>
      </c>
      <c r="DL79" s="34" t="s">
        <v>163</v>
      </c>
      <c r="DM79" s="29">
        <v>1.7999999999999999E-2</v>
      </c>
      <c r="DN79" s="29">
        <v>1.7999999999999999E-2</v>
      </c>
      <c r="DO79" s="29">
        <v>1.7999999999999999E-2</v>
      </c>
      <c r="DP79" s="34" t="s">
        <v>163</v>
      </c>
      <c r="DQ79" s="29">
        <v>3.0000000000000027E-2</v>
      </c>
      <c r="DR79" s="29">
        <v>3.0000000000000027E-2</v>
      </c>
      <c r="DS79" s="29">
        <v>3.0000000000000027E-2</v>
      </c>
      <c r="DT79" s="29">
        <v>3.0000000000000027E-2</v>
      </c>
      <c r="DU79" s="29">
        <v>3.0000000000000027E-2</v>
      </c>
      <c r="DV79" s="29">
        <v>3.0000000000000027E-2</v>
      </c>
      <c r="DW79" s="29">
        <v>3.0000000000000027E-2</v>
      </c>
      <c r="DX79" s="29">
        <v>3.0000000000000027E-2</v>
      </c>
      <c r="DY79" s="29">
        <v>3.0000000000000027E-2</v>
      </c>
      <c r="DZ79" s="29">
        <v>3.0000000000000027E-2</v>
      </c>
      <c r="EA79" s="29">
        <v>3.0000000000000027E-2</v>
      </c>
      <c r="EB79" s="34" t="s">
        <v>163</v>
      </c>
      <c r="EC79" s="34" t="s">
        <v>163</v>
      </c>
      <c r="ED79" s="29">
        <v>3.0000000000000027E-2</v>
      </c>
      <c r="EE79" s="29">
        <v>3.0000000000000027E-2</v>
      </c>
      <c r="EF79" s="29">
        <v>3.0000000000000027E-2</v>
      </c>
      <c r="EG79" s="29">
        <v>3.0000000000000027E-2</v>
      </c>
      <c r="EH79" s="29">
        <v>2.2999999999999909E-2</v>
      </c>
      <c r="EI79" s="29">
        <v>2.2999999999999909E-2</v>
      </c>
      <c r="EJ79" s="29">
        <v>3.0000000000000027E-2</v>
      </c>
      <c r="EK79" s="29">
        <v>3.0000000000000027E-2</v>
      </c>
      <c r="EL79" s="29">
        <v>3.0000000000000027E-2</v>
      </c>
      <c r="EM79" s="29">
        <v>3.0000000000000027E-2</v>
      </c>
      <c r="EN79" s="29">
        <v>3.0000000000000027E-2</v>
      </c>
      <c r="EO79" s="29">
        <v>3.0000000000000027E-2</v>
      </c>
      <c r="EP79" s="29">
        <v>2.2999999999999909E-2</v>
      </c>
      <c r="EQ79" s="29">
        <v>2.2999999999999909E-2</v>
      </c>
      <c r="ER79" s="32" t="s">
        <v>163</v>
      </c>
      <c r="ES79" s="32" t="s">
        <v>163</v>
      </c>
      <c r="ET79" s="29">
        <v>3.0000000000000027E-2</v>
      </c>
      <c r="EU79" s="29">
        <v>3.0000000000000027E-2</v>
      </c>
      <c r="EV79" s="29">
        <v>3.0000000000000027E-2</v>
      </c>
      <c r="EW79" s="29">
        <v>3.0000000000000027E-2</v>
      </c>
      <c r="EX79" s="29">
        <v>3.0000000000000027E-2</v>
      </c>
      <c r="EY79" s="29">
        <v>3.0000000000000027E-2</v>
      </c>
      <c r="EZ79" s="29">
        <v>3.0000000000000027E-2</v>
      </c>
      <c r="FA79" s="29">
        <v>3.0000000000000027E-2</v>
      </c>
      <c r="FB79" s="29">
        <v>3.0000000000000027E-2</v>
      </c>
      <c r="FC79" s="29">
        <v>3.0000000000000027E-2</v>
      </c>
      <c r="FD79" s="34" t="s">
        <v>163</v>
      </c>
      <c r="FE79" s="34" t="s">
        <v>163</v>
      </c>
      <c r="FF79" s="34" t="s">
        <v>163</v>
      </c>
      <c r="FG79" s="29">
        <v>3.0000000000000027E-2</v>
      </c>
      <c r="FH79" s="29">
        <v>3.0000000000000027E-2</v>
      </c>
      <c r="FI79" s="29">
        <v>3.0000000000000027E-2</v>
      </c>
      <c r="FJ79" s="29">
        <v>3.0000000000000027E-2</v>
      </c>
      <c r="FK79" s="29">
        <v>2.2999999999999909E-2</v>
      </c>
      <c r="FL79" s="29">
        <v>2.2999999999999909E-2</v>
      </c>
      <c r="FM79" s="34" t="s">
        <v>163</v>
      </c>
      <c r="FN79" s="29">
        <v>0.03</v>
      </c>
      <c r="FO79" s="29">
        <v>0.03</v>
      </c>
      <c r="FP79" s="29">
        <v>0.05</v>
      </c>
      <c r="FQ79" s="29">
        <v>0.05</v>
      </c>
      <c r="FR79" s="29">
        <v>0.05</v>
      </c>
      <c r="FS79" s="29">
        <v>0.05</v>
      </c>
      <c r="FT79" s="29">
        <v>0.05</v>
      </c>
      <c r="FU79" s="29">
        <v>0.05</v>
      </c>
      <c r="FV79" s="29">
        <v>0.05</v>
      </c>
      <c r="FW79" s="29">
        <v>0.05</v>
      </c>
      <c r="FX79" s="36" t="s">
        <v>163</v>
      </c>
      <c r="FY79" s="36" t="s">
        <v>163</v>
      </c>
      <c r="FZ79" s="29">
        <v>0.03</v>
      </c>
      <c r="GA79" s="29">
        <v>0.03</v>
      </c>
      <c r="GB79" s="29">
        <v>0.05</v>
      </c>
      <c r="GC79" s="36" t="s">
        <v>163</v>
      </c>
      <c r="GD79" s="34" t="s">
        <v>163</v>
      </c>
      <c r="GE79" s="29">
        <v>0.05</v>
      </c>
      <c r="GF79" s="29">
        <v>0.05</v>
      </c>
      <c r="GG79" s="29">
        <v>0.05</v>
      </c>
      <c r="GH79" s="29">
        <v>0.05</v>
      </c>
      <c r="GI79" s="29">
        <v>0.05</v>
      </c>
      <c r="GJ79" s="29">
        <v>0.05</v>
      </c>
      <c r="GK79" s="36" t="s">
        <v>163</v>
      </c>
      <c r="GL79" s="29">
        <v>0.05</v>
      </c>
      <c r="GM79" s="29">
        <v>0.05</v>
      </c>
      <c r="GN79" s="29">
        <v>0.05</v>
      </c>
      <c r="GO79" s="29">
        <v>0.05</v>
      </c>
      <c r="GP79" s="36" t="s">
        <v>163</v>
      </c>
      <c r="GQ79" s="36" t="s">
        <v>163</v>
      </c>
      <c r="GR79" s="36" t="s">
        <v>163</v>
      </c>
      <c r="GS79" s="36" t="s">
        <v>163</v>
      </c>
      <c r="GT79" s="36" t="s">
        <v>163</v>
      </c>
      <c r="GU79" s="36" t="s">
        <v>163</v>
      </c>
      <c r="GV79" s="36" t="s">
        <v>163</v>
      </c>
      <c r="GW79" s="36" t="s">
        <v>163</v>
      </c>
      <c r="GX79" s="36" t="s">
        <v>163</v>
      </c>
      <c r="GY79" s="36" t="s">
        <v>163</v>
      </c>
      <c r="GZ79" s="29">
        <v>0.05</v>
      </c>
      <c r="HA79" s="29">
        <v>0.05</v>
      </c>
      <c r="HB79" s="39" t="s">
        <v>163</v>
      </c>
      <c r="HC79" s="39" t="s">
        <v>163</v>
      </c>
      <c r="HD79" s="39" t="s">
        <v>163</v>
      </c>
      <c r="HE79" s="39" t="s">
        <v>163</v>
      </c>
      <c r="HF79" s="39" t="s">
        <v>163</v>
      </c>
      <c r="HG79" s="39" t="s">
        <v>163</v>
      </c>
      <c r="HH79" s="39" t="s">
        <v>163</v>
      </c>
      <c r="HI79" s="39" t="s">
        <v>163</v>
      </c>
      <c r="HJ79" s="39" t="s">
        <v>163</v>
      </c>
      <c r="HK79" s="39" t="s">
        <v>163</v>
      </c>
      <c r="HL79" s="39" t="s">
        <v>163</v>
      </c>
      <c r="HM79" s="39" t="s">
        <v>163</v>
      </c>
      <c r="HN79" s="39"/>
      <c r="HO79" s="39"/>
      <c r="HP79" s="39" t="s">
        <v>163</v>
      </c>
      <c r="HQ79" s="39" t="s">
        <v>163</v>
      </c>
      <c r="HR79" s="39" t="s">
        <v>163</v>
      </c>
      <c r="HS79" s="39" t="s">
        <v>163</v>
      </c>
      <c r="HT79" s="39" t="s">
        <v>163</v>
      </c>
      <c r="HU79" s="39" t="s">
        <v>163</v>
      </c>
      <c r="HV79" s="39" t="s">
        <v>163</v>
      </c>
      <c r="HW79" s="39" t="s">
        <v>163</v>
      </c>
      <c r="HX79" s="39" t="s">
        <v>163</v>
      </c>
      <c r="HY79" s="39" t="s">
        <v>163</v>
      </c>
      <c r="HZ79" s="39" t="s">
        <v>163</v>
      </c>
      <c r="IA79" s="39" t="s">
        <v>163</v>
      </c>
      <c r="IB79" s="39" t="s">
        <v>163</v>
      </c>
      <c r="IC79" s="39" t="s">
        <v>163</v>
      </c>
      <c r="ID79" s="39" t="s">
        <v>163</v>
      </c>
      <c r="IE79" s="39" t="s">
        <v>163</v>
      </c>
      <c r="IF79" s="39" t="s">
        <v>163</v>
      </c>
      <c r="IG79" s="39" t="s">
        <v>163</v>
      </c>
      <c r="IH79" s="39" t="s">
        <v>163</v>
      </c>
      <c r="II79" s="39" t="s">
        <v>163</v>
      </c>
      <c r="IJ79" s="39" t="s">
        <v>163</v>
      </c>
      <c r="IK79" s="39" t="s">
        <v>163</v>
      </c>
      <c r="IL79" s="39" t="s">
        <v>163</v>
      </c>
      <c r="IM79" s="39" t="s">
        <v>163</v>
      </c>
      <c r="IN79" s="39" t="s">
        <v>163</v>
      </c>
      <c r="IO79" s="39"/>
      <c r="IP79" s="39" t="s">
        <v>163</v>
      </c>
      <c r="IQ79" s="39" t="s">
        <v>163</v>
      </c>
      <c r="IR79" s="39" t="s">
        <v>163</v>
      </c>
      <c r="IS79" s="39" t="s">
        <v>163</v>
      </c>
      <c r="IT79" s="39" t="s">
        <v>163</v>
      </c>
      <c r="IU79" s="39" t="s">
        <v>163</v>
      </c>
      <c r="IV79" s="39" t="s">
        <v>163</v>
      </c>
      <c r="IW79" s="39" t="s">
        <v>163</v>
      </c>
      <c r="IX79" s="39" t="s">
        <v>163</v>
      </c>
      <c r="IY79" s="39" t="s">
        <v>163</v>
      </c>
      <c r="IZ79" s="39" t="s">
        <v>163</v>
      </c>
      <c r="JA79" s="39" t="s">
        <v>163</v>
      </c>
      <c r="JB79" s="39" t="s">
        <v>163</v>
      </c>
      <c r="JC79" s="39"/>
    </row>
    <row r="80" spans="1:264" x14ac:dyDescent="0.25">
      <c r="A80" s="17" t="s">
        <v>647</v>
      </c>
      <c r="B80" t="s">
        <v>163</v>
      </c>
      <c r="C80" s="50" t="s">
        <v>192</v>
      </c>
      <c r="D80" s="50" t="s">
        <v>623</v>
      </c>
      <c r="E80" s="50" t="s">
        <v>623</v>
      </c>
      <c r="O80" s="478"/>
      <c r="P80" s="28">
        <v>1.7999999999999999E-2</v>
      </c>
      <c r="Q80" s="29">
        <v>1.7999999999999999E-2</v>
      </c>
      <c r="R80" s="29">
        <v>1.7999999999999999E-2</v>
      </c>
      <c r="S80" s="36" t="s">
        <v>163</v>
      </c>
      <c r="T80" s="36" t="s">
        <v>163</v>
      </c>
      <c r="U80" s="36" t="s">
        <v>163</v>
      </c>
      <c r="V80" s="36" t="s">
        <v>163</v>
      </c>
      <c r="W80" s="36" t="s">
        <v>163</v>
      </c>
      <c r="X80" s="29">
        <v>1.7999999999999999E-2</v>
      </c>
      <c r="Y80" s="36" t="s">
        <v>163</v>
      </c>
      <c r="Z80" s="36" t="s">
        <v>163</v>
      </c>
      <c r="AA80" s="29">
        <v>1.7999999999999999E-2</v>
      </c>
      <c r="AB80" s="29">
        <v>1.4E-2</v>
      </c>
      <c r="AC80" s="36" t="s">
        <v>163</v>
      </c>
      <c r="AD80" s="36" t="s">
        <v>163</v>
      </c>
      <c r="AE80" s="29">
        <v>1.7999999999999999E-2</v>
      </c>
      <c r="AF80" s="36" t="s">
        <v>163</v>
      </c>
      <c r="AG80" s="29">
        <v>1.7999999999999999E-2</v>
      </c>
      <c r="AH80" s="36" t="s">
        <v>163</v>
      </c>
      <c r="AI80" s="36" t="s">
        <v>163</v>
      </c>
      <c r="AJ80" s="29">
        <v>1.7999999999999999E-2</v>
      </c>
      <c r="AK80" s="29">
        <v>1.7999999999999999E-2</v>
      </c>
      <c r="AL80" s="29">
        <v>1.7999999999999999E-2</v>
      </c>
      <c r="AM80" s="29">
        <v>1.7999999999999999E-2</v>
      </c>
      <c r="AN80" s="36" t="s">
        <v>163</v>
      </c>
      <c r="AO80" s="29">
        <v>1.7999999999999999E-2</v>
      </c>
      <c r="AP80" s="29">
        <v>1.7999999999999999E-2</v>
      </c>
      <c r="AQ80" s="36" t="s">
        <v>163</v>
      </c>
      <c r="AR80" s="29">
        <v>1.7999999999999999E-2</v>
      </c>
      <c r="AS80" s="29">
        <v>1.7999999999999999E-2</v>
      </c>
      <c r="AT80" s="29">
        <v>1.4E-2</v>
      </c>
      <c r="AU80" s="29">
        <v>1.4E-2</v>
      </c>
      <c r="AV80" s="36" t="s">
        <v>163</v>
      </c>
      <c r="AW80" s="70">
        <v>2.7E-2</v>
      </c>
      <c r="AX80" s="70">
        <v>2.7E-2</v>
      </c>
      <c r="AY80" s="29">
        <v>3.9E-2</v>
      </c>
      <c r="AZ80" s="29">
        <v>3.9E-2</v>
      </c>
      <c r="BA80" s="36" t="s">
        <v>163</v>
      </c>
      <c r="BB80" s="36" t="s">
        <v>163</v>
      </c>
      <c r="BC80" s="29">
        <v>2.7E-2</v>
      </c>
      <c r="BD80" s="29">
        <v>3.9E-2</v>
      </c>
      <c r="BE80" s="29">
        <v>0.02</v>
      </c>
      <c r="BF80" s="29">
        <v>2.9000000000000001E-2</v>
      </c>
      <c r="BG80" s="29">
        <v>2.7E-2</v>
      </c>
      <c r="BH80" s="29">
        <v>3.9E-2</v>
      </c>
      <c r="BI80" s="29">
        <v>2.7E-2</v>
      </c>
      <c r="BJ80" s="29">
        <v>3.9E-2</v>
      </c>
      <c r="BK80" s="36" t="s">
        <v>163</v>
      </c>
      <c r="BL80" s="36" t="s">
        <v>163</v>
      </c>
      <c r="BM80" s="29">
        <v>2.7E-2</v>
      </c>
      <c r="BN80" s="29">
        <v>3.9E-2</v>
      </c>
      <c r="BO80" s="29">
        <v>2.7E-2</v>
      </c>
      <c r="BP80" s="29">
        <v>3.9E-2</v>
      </c>
      <c r="BQ80" s="36" t="s">
        <v>163</v>
      </c>
      <c r="BR80" s="36" t="s">
        <v>163</v>
      </c>
      <c r="BS80" s="36" t="s">
        <v>163</v>
      </c>
      <c r="BT80" s="36" t="s">
        <v>163</v>
      </c>
      <c r="BU80" s="36" t="s">
        <v>163</v>
      </c>
      <c r="BV80" s="29">
        <v>1.7999999999999999E-2</v>
      </c>
      <c r="BW80" s="29">
        <v>2.4E-2</v>
      </c>
      <c r="BX80" s="29">
        <v>1.7999999999999999E-2</v>
      </c>
      <c r="BY80" s="36" t="s">
        <v>163</v>
      </c>
      <c r="BZ80" s="29">
        <v>1.7999999999999999E-2</v>
      </c>
      <c r="CA80" s="29">
        <v>2.4E-2</v>
      </c>
      <c r="CB80" s="29">
        <v>1.7999999999999999E-2</v>
      </c>
      <c r="CC80" s="29">
        <v>2.4E-2</v>
      </c>
      <c r="CD80" s="29">
        <v>2.4E-2</v>
      </c>
      <c r="CE80" s="36" t="s">
        <v>163</v>
      </c>
      <c r="CF80" s="36" t="s">
        <v>163</v>
      </c>
      <c r="CG80" s="29">
        <v>1.7999999999999999E-2</v>
      </c>
      <c r="CH80" s="29">
        <v>2.4E-2</v>
      </c>
      <c r="CI80" s="36" t="s">
        <v>163</v>
      </c>
      <c r="CJ80" s="29">
        <v>1.7999999999999999E-2</v>
      </c>
      <c r="CK80" s="29">
        <v>2.4E-2</v>
      </c>
      <c r="CL80" s="29">
        <v>1.7999999999999999E-2</v>
      </c>
      <c r="CM80" s="29">
        <v>2.4E-2</v>
      </c>
      <c r="CN80" s="36" t="s">
        <v>163</v>
      </c>
      <c r="CO80" s="36" t="s">
        <v>163</v>
      </c>
      <c r="CP80" s="36" t="s">
        <v>163</v>
      </c>
      <c r="CQ80" s="29">
        <v>1.7999999999999999E-2</v>
      </c>
      <c r="CR80" s="29">
        <v>1.7999999999999999E-2</v>
      </c>
      <c r="CS80" s="29">
        <v>1.7999999999999999E-2</v>
      </c>
      <c r="CT80" s="29">
        <v>1.7999999999999999E-2</v>
      </c>
      <c r="CU80" s="36" t="s">
        <v>163</v>
      </c>
      <c r="CV80" s="36" t="s">
        <v>163</v>
      </c>
      <c r="CW80" s="29">
        <v>1.7999999999999999E-2</v>
      </c>
      <c r="CX80" s="29">
        <v>1.7999999999999999E-2</v>
      </c>
      <c r="CY80" s="29">
        <v>1.7999999999999999E-2</v>
      </c>
      <c r="CZ80" s="29">
        <v>1.7999999999999999E-2</v>
      </c>
      <c r="DA80" s="29">
        <v>1.7999999999999999E-2</v>
      </c>
      <c r="DB80" s="29">
        <v>1.7999999999999999E-2</v>
      </c>
      <c r="DC80" s="36" t="s">
        <v>163</v>
      </c>
      <c r="DD80" s="36" t="s">
        <v>163</v>
      </c>
      <c r="DE80" s="29">
        <v>1.7999999999999999E-2</v>
      </c>
      <c r="DF80" s="29">
        <v>1.7999999999999999E-2</v>
      </c>
      <c r="DG80" s="29">
        <v>1.7999999999999999E-2</v>
      </c>
      <c r="DH80" s="29">
        <v>1.7999999999999999E-2</v>
      </c>
      <c r="DI80" s="36" t="s">
        <v>163</v>
      </c>
      <c r="DJ80" s="36" t="s">
        <v>163</v>
      </c>
      <c r="DK80" s="36" t="s">
        <v>163</v>
      </c>
      <c r="DL80" s="36" t="s">
        <v>163</v>
      </c>
      <c r="DM80" s="36" t="s">
        <v>163</v>
      </c>
      <c r="DN80" s="29">
        <v>1.7999999999999999E-2</v>
      </c>
      <c r="DO80" s="29">
        <v>1.7999999999999999E-2</v>
      </c>
      <c r="DP80" s="36" t="s">
        <v>163</v>
      </c>
      <c r="DQ80" s="29">
        <v>3.0000000000000027E-2</v>
      </c>
      <c r="DR80" s="29">
        <v>3.0000000000000027E-2</v>
      </c>
      <c r="DS80" s="29">
        <v>3.0000000000000027E-2</v>
      </c>
      <c r="DT80" s="29">
        <v>3.0000000000000027E-2</v>
      </c>
      <c r="DU80" s="29">
        <v>3.0000000000000027E-2</v>
      </c>
      <c r="DV80" s="29">
        <v>3.0000000000000027E-2</v>
      </c>
      <c r="DW80" s="29">
        <v>3.0000000000000027E-2</v>
      </c>
      <c r="DX80" s="29">
        <v>3.0000000000000027E-2</v>
      </c>
      <c r="DY80" s="29">
        <v>3.0000000000000027E-2</v>
      </c>
      <c r="DZ80" s="29">
        <v>3.0000000000000027E-2</v>
      </c>
      <c r="EA80" s="29">
        <v>3.0000000000000027E-2</v>
      </c>
      <c r="EB80" s="36" t="s">
        <v>163</v>
      </c>
      <c r="EC80" s="36" t="s">
        <v>163</v>
      </c>
      <c r="ED80" s="36" t="s">
        <v>163</v>
      </c>
      <c r="EE80" s="29">
        <v>3.0000000000000027E-2</v>
      </c>
      <c r="EF80" s="29">
        <v>3.0000000000000027E-2</v>
      </c>
      <c r="EG80" s="29">
        <v>3.0000000000000027E-2</v>
      </c>
      <c r="EH80" s="36" t="s">
        <v>163</v>
      </c>
      <c r="EI80" s="36" t="s">
        <v>163</v>
      </c>
      <c r="EJ80" s="29">
        <v>3.0000000000000027E-2</v>
      </c>
      <c r="EK80" s="29">
        <v>3.0000000000000027E-2</v>
      </c>
      <c r="EL80" s="29">
        <v>3.0000000000000027E-2</v>
      </c>
      <c r="EM80" s="29">
        <v>3.0000000000000027E-2</v>
      </c>
      <c r="EN80" s="29">
        <v>3.0000000000000027E-2</v>
      </c>
      <c r="EO80" s="29">
        <v>3.0000000000000027E-2</v>
      </c>
      <c r="EP80" s="36" t="s">
        <v>163</v>
      </c>
      <c r="EQ80" s="36" t="s">
        <v>163</v>
      </c>
      <c r="ER80" s="36" t="s">
        <v>163</v>
      </c>
      <c r="ES80" s="36" t="s">
        <v>163</v>
      </c>
      <c r="ET80" s="29">
        <v>3.0000000000000027E-2</v>
      </c>
      <c r="EU80" s="29">
        <v>3.0000000000000027E-2</v>
      </c>
      <c r="EV80" s="29">
        <v>3.0000000000000027E-2</v>
      </c>
      <c r="EW80" s="29">
        <v>3.0000000000000027E-2</v>
      </c>
      <c r="EX80" s="29">
        <v>3.0000000000000027E-2</v>
      </c>
      <c r="EY80" s="29">
        <v>3.0000000000000027E-2</v>
      </c>
      <c r="EZ80" s="29">
        <v>3.0000000000000027E-2</v>
      </c>
      <c r="FA80" s="29">
        <v>3.0000000000000027E-2</v>
      </c>
      <c r="FB80" s="29">
        <v>3.0000000000000027E-2</v>
      </c>
      <c r="FC80" s="29">
        <v>3.0000000000000027E-2</v>
      </c>
      <c r="FD80" s="36" t="s">
        <v>163</v>
      </c>
      <c r="FE80" s="36" t="s">
        <v>163</v>
      </c>
      <c r="FF80" s="36" t="s">
        <v>163</v>
      </c>
      <c r="FG80" s="29">
        <v>3.0000000000000027E-2</v>
      </c>
      <c r="FH80" s="29">
        <v>3.0000000000000027E-2</v>
      </c>
      <c r="FI80" s="29">
        <v>3.0000000000000027E-2</v>
      </c>
      <c r="FJ80" s="29">
        <v>3.0000000000000027E-2</v>
      </c>
      <c r="FK80" s="36" t="s">
        <v>163</v>
      </c>
      <c r="FL80" s="36" t="s">
        <v>163</v>
      </c>
      <c r="FM80" s="36" t="s">
        <v>163</v>
      </c>
      <c r="FN80" s="29">
        <v>0.03</v>
      </c>
      <c r="FO80" s="29">
        <v>0.03</v>
      </c>
      <c r="FP80" s="29">
        <v>0.05</v>
      </c>
      <c r="FQ80" s="29">
        <v>0.05</v>
      </c>
      <c r="FR80" s="29">
        <v>0.05</v>
      </c>
      <c r="FS80" s="29">
        <v>0.05</v>
      </c>
      <c r="FT80" s="29">
        <v>0.05</v>
      </c>
      <c r="FU80" s="29">
        <v>0.05</v>
      </c>
      <c r="FV80" s="29">
        <v>0.05</v>
      </c>
      <c r="FW80" s="29">
        <v>0.05</v>
      </c>
      <c r="FX80" s="36" t="s">
        <v>163</v>
      </c>
      <c r="FY80" s="36" t="s">
        <v>163</v>
      </c>
      <c r="FZ80" s="29">
        <v>0.03</v>
      </c>
      <c r="GA80" s="29">
        <v>0.03</v>
      </c>
      <c r="GB80" s="29">
        <v>0.05</v>
      </c>
      <c r="GC80" s="36" t="s">
        <v>163</v>
      </c>
      <c r="GD80" s="34" t="s">
        <v>163</v>
      </c>
      <c r="GE80" s="29">
        <v>0.05</v>
      </c>
      <c r="GF80" s="29">
        <v>0.05</v>
      </c>
      <c r="GG80" s="29">
        <v>0.05</v>
      </c>
      <c r="GH80" s="29">
        <v>0.05</v>
      </c>
      <c r="GI80" s="36" t="s">
        <v>163</v>
      </c>
      <c r="GJ80" s="36" t="s">
        <v>163</v>
      </c>
      <c r="GK80" s="36" t="s">
        <v>163</v>
      </c>
      <c r="GL80" s="29">
        <v>0.05</v>
      </c>
      <c r="GM80" s="29">
        <v>0.05</v>
      </c>
      <c r="GN80" s="29">
        <v>0.05</v>
      </c>
      <c r="GO80" s="29">
        <v>0.05</v>
      </c>
      <c r="GP80" s="36" t="s">
        <v>163</v>
      </c>
      <c r="GQ80" s="36" t="s">
        <v>163</v>
      </c>
      <c r="GR80" s="36" t="s">
        <v>163</v>
      </c>
      <c r="GS80" s="36" t="s">
        <v>163</v>
      </c>
      <c r="GT80" s="36" t="s">
        <v>163</v>
      </c>
      <c r="GU80" s="36" t="s">
        <v>163</v>
      </c>
      <c r="GV80" s="36" t="s">
        <v>163</v>
      </c>
      <c r="GW80" s="36" t="s">
        <v>163</v>
      </c>
      <c r="GX80" s="36" t="s">
        <v>163</v>
      </c>
      <c r="GY80" s="36" t="s">
        <v>163</v>
      </c>
      <c r="GZ80" s="29">
        <v>0.05</v>
      </c>
      <c r="HA80" s="29">
        <v>0.05</v>
      </c>
      <c r="HB80" s="39" t="s">
        <v>163</v>
      </c>
      <c r="HC80" s="39" t="s">
        <v>163</v>
      </c>
      <c r="HD80" s="39" t="s">
        <v>163</v>
      </c>
      <c r="HE80" s="39" t="s">
        <v>163</v>
      </c>
      <c r="HF80" s="39" t="s">
        <v>163</v>
      </c>
      <c r="HG80" s="39" t="s">
        <v>163</v>
      </c>
      <c r="HH80" s="39" t="s">
        <v>163</v>
      </c>
      <c r="HI80" s="39" t="s">
        <v>163</v>
      </c>
      <c r="HJ80" s="39" t="s">
        <v>163</v>
      </c>
      <c r="HK80" s="39" t="s">
        <v>163</v>
      </c>
      <c r="HL80" s="39" t="s">
        <v>163</v>
      </c>
      <c r="HM80" s="39" t="s">
        <v>163</v>
      </c>
      <c r="HN80" s="39"/>
      <c r="HO80" s="39"/>
      <c r="HP80" s="39" t="s">
        <v>163</v>
      </c>
      <c r="HQ80" s="39" t="s">
        <v>163</v>
      </c>
      <c r="HR80" s="39" t="s">
        <v>163</v>
      </c>
      <c r="HS80" s="39" t="s">
        <v>163</v>
      </c>
      <c r="HT80" s="39" t="s">
        <v>163</v>
      </c>
      <c r="HU80" s="39" t="s">
        <v>163</v>
      </c>
      <c r="HV80" s="39" t="s">
        <v>163</v>
      </c>
      <c r="HW80" s="39" t="s">
        <v>163</v>
      </c>
      <c r="HX80" s="39" t="s">
        <v>163</v>
      </c>
      <c r="HY80" s="39" t="s">
        <v>163</v>
      </c>
      <c r="HZ80" s="39" t="s">
        <v>163</v>
      </c>
      <c r="IA80" s="39" t="s">
        <v>163</v>
      </c>
      <c r="IB80" s="39" t="s">
        <v>163</v>
      </c>
      <c r="IC80" s="39" t="s">
        <v>163</v>
      </c>
      <c r="ID80" s="39" t="s">
        <v>163</v>
      </c>
      <c r="IE80" s="39" t="s">
        <v>163</v>
      </c>
      <c r="IF80" s="39" t="s">
        <v>163</v>
      </c>
      <c r="IG80" s="39" t="s">
        <v>163</v>
      </c>
      <c r="IH80" s="39" t="s">
        <v>163</v>
      </c>
      <c r="II80" s="39" t="s">
        <v>163</v>
      </c>
      <c r="IJ80" s="39" t="s">
        <v>163</v>
      </c>
      <c r="IK80" s="39" t="s">
        <v>163</v>
      </c>
      <c r="IL80" s="39" t="s">
        <v>163</v>
      </c>
      <c r="IM80" s="39" t="s">
        <v>163</v>
      </c>
      <c r="IN80" s="39" t="s">
        <v>163</v>
      </c>
      <c r="IO80" s="39"/>
      <c r="IP80" s="39" t="s">
        <v>163</v>
      </c>
      <c r="IQ80" s="39" t="s">
        <v>163</v>
      </c>
      <c r="IR80" s="39" t="s">
        <v>163</v>
      </c>
      <c r="IS80" s="39" t="s">
        <v>163</v>
      </c>
      <c r="IT80" s="39" t="s">
        <v>163</v>
      </c>
      <c r="IU80" s="39" t="s">
        <v>163</v>
      </c>
      <c r="IV80" s="39" t="s">
        <v>163</v>
      </c>
      <c r="IW80" s="39" t="s">
        <v>163</v>
      </c>
      <c r="IX80" s="39" t="s">
        <v>163</v>
      </c>
      <c r="IY80" s="39" t="s">
        <v>163</v>
      </c>
      <c r="IZ80" s="39" t="s">
        <v>163</v>
      </c>
      <c r="JA80" s="39" t="s">
        <v>163</v>
      </c>
      <c r="JB80" s="39" t="s">
        <v>163</v>
      </c>
      <c r="JC80" s="39"/>
    </row>
    <row r="81" spans="1:266" x14ac:dyDescent="0.25">
      <c r="A81" s="17" t="s">
        <v>648</v>
      </c>
      <c r="B81" t="s">
        <v>163</v>
      </c>
      <c r="C81" s="50" t="s">
        <v>193</v>
      </c>
      <c r="D81" s="50" t="s">
        <v>623</v>
      </c>
      <c r="E81" s="50" t="s">
        <v>623</v>
      </c>
      <c r="O81" s="478"/>
      <c r="P81" s="28">
        <v>1.7999999999999999E-2</v>
      </c>
      <c r="Q81" s="29">
        <v>1.7999999999999999E-2</v>
      </c>
      <c r="R81" s="29">
        <v>1.7999999999999999E-2</v>
      </c>
      <c r="S81" s="36" t="s">
        <v>163</v>
      </c>
      <c r="T81" s="36" t="s">
        <v>163</v>
      </c>
      <c r="U81" s="36" t="s">
        <v>163</v>
      </c>
      <c r="V81" s="36" t="s">
        <v>163</v>
      </c>
      <c r="W81" s="36" t="s">
        <v>163</v>
      </c>
      <c r="X81" s="29">
        <v>1.7999999999999999E-2</v>
      </c>
      <c r="Y81" s="36" t="s">
        <v>163</v>
      </c>
      <c r="Z81" s="36" t="s">
        <v>163</v>
      </c>
      <c r="AA81" s="29">
        <v>1.7999999999999999E-2</v>
      </c>
      <c r="AB81" s="29">
        <v>1.4E-2</v>
      </c>
      <c r="AC81" s="36" t="s">
        <v>163</v>
      </c>
      <c r="AD81" s="36" t="s">
        <v>163</v>
      </c>
      <c r="AE81" s="29">
        <v>1.7999999999999999E-2</v>
      </c>
      <c r="AF81" s="36" t="s">
        <v>163</v>
      </c>
      <c r="AG81" s="29">
        <v>1.7999999999999999E-2</v>
      </c>
      <c r="AH81" s="36" t="s">
        <v>163</v>
      </c>
      <c r="AI81" s="36" t="s">
        <v>163</v>
      </c>
      <c r="AJ81" s="29">
        <v>1.7999999999999999E-2</v>
      </c>
      <c r="AK81" s="29">
        <v>1.7999999999999999E-2</v>
      </c>
      <c r="AL81" s="29">
        <v>1.7999999999999999E-2</v>
      </c>
      <c r="AM81" s="29">
        <v>1.7999999999999999E-2</v>
      </c>
      <c r="AN81" s="36" t="s">
        <v>163</v>
      </c>
      <c r="AO81" s="29">
        <v>1.7999999999999999E-2</v>
      </c>
      <c r="AP81" s="29">
        <v>1.7999999999999999E-2</v>
      </c>
      <c r="AQ81" s="36" t="s">
        <v>163</v>
      </c>
      <c r="AR81" s="29">
        <v>1.7999999999999999E-2</v>
      </c>
      <c r="AS81" s="29">
        <v>1.7999999999999999E-2</v>
      </c>
      <c r="AT81" s="29">
        <v>1.4E-2</v>
      </c>
      <c r="AU81" s="29">
        <v>1.4E-2</v>
      </c>
      <c r="AV81" s="36" t="s">
        <v>163</v>
      </c>
      <c r="AW81" s="70">
        <v>2.7E-2</v>
      </c>
      <c r="AX81" s="70">
        <v>2.7E-2</v>
      </c>
      <c r="AY81" s="29">
        <v>3.9E-2</v>
      </c>
      <c r="AZ81" s="29">
        <v>3.9E-2</v>
      </c>
      <c r="BA81" s="36" t="s">
        <v>163</v>
      </c>
      <c r="BB81" s="36" t="s">
        <v>163</v>
      </c>
      <c r="BC81" s="29">
        <v>2.7E-2</v>
      </c>
      <c r="BD81" s="29">
        <v>3.9E-2</v>
      </c>
      <c r="BE81" s="29">
        <v>0.02</v>
      </c>
      <c r="BF81" s="29">
        <v>2.9000000000000001E-2</v>
      </c>
      <c r="BG81" s="29">
        <v>2.7E-2</v>
      </c>
      <c r="BH81" s="29">
        <v>3.9E-2</v>
      </c>
      <c r="BI81" s="29">
        <v>2.7E-2</v>
      </c>
      <c r="BJ81" s="29">
        <v>3.9E-2</v>
      </c>
      <c r="BK81" s="36" t="s">
        <v>163</v>
      </c>
      <c r="BL81" s="36" t="s">
        <v>163</v>
      </c>
      <c r="BM81" s="29">
        <v>2.7E-2</v>
      </c>
      <c r="BN81" s="29">
        <v>3.9E-2</v>
      </c>
      <c r="BO81" s="36" t="s">
        <v>163</v>
      </c>
      <c r="BP81" s="36" t="s">
        <v>163</v>
      </c>
      <c r="BQ81" s="36" t="s">
        <v>163</v>
      </c>
      <c r="BR81" s="36" t="s">
        <v>163</v>
      </c>
      <c r="BS81" s="36" t="s">
        <v>163</v>
      </c>
      <c r="BT81" s="36" t="s">
        <v>163</v>
      </c>
      <c r="BU81" s="36" t="s">
        <v>163</v>
      </c>
      <c r="BV81" s="29">
        <v>1.7999999999999999E-2</v>
      </c>
      <c r="BW81" s="29">
        <v>2.4E-2</v>
      </c>
      <c r="BX81" s="29">
        <v>1.7999999999999999E-2</v>
      </c>
      <c r="BY81" s="36" t="s">
        <v>163</v>
      </c>
      <c r="BZ81" s="29">
        <v>1.7999999999999999E-2</v>
      </c>
      <c r="CA81" s="29">
        <v>2.4E-2</v>
      </c>
      <c r="CB81" s="29">
        <v>1.7999999999999999E-2</v>
      </c>
      <c r="CC81" s="29">
        <v>2.4E-2</v>
      </c>
      <c r="CD81" s="29">
        <v>2.4E-2</v>
      </c>
      <c r="CE81" s="36" t="s">
        <v>163</v>
      </c>
      <c r="CF81" s="36" t="s">
        <v>163</v>
      </c>
      <c r="CG81" s="29">
        <v>1.7999999999999999E-2</v>
      </c>
      <c r="CH81" s="29">
        <v>2.4E-2</v>
      </c>
      <c r="CI81" s="36" t="s">
        <v>163</v>
      </c>
      <c r="CJ81" s="29">
        <v>1.7999999999999999E-2</v>
      </c>
      <c r="CK81" s="29">
        <v>2.4E-2</v>
      </c>
      <c r="CL81" s="29">
        <v>1.7999999999999999E-2</v>
      </c>
      <c r="CM81" s="29">
        <v>2.4E-2</v>
      </c>
      <c r="CN81" s="36" t="s">
        <v>163</v>
      </c>
      <c r="CO81" s="36" t="s">
        <v>163</v>
      </c>
      <c r="CP81" s="36" t="s">
        <v>163</v>
      </c>
      <c r="CQ81" s="29">
        <v>1.7999999999999999E-2</v>
      </c>
      <c r="CR81" s="29">
        <v>1.7999999999999999E-2</v>
      </c>
      <c r="CS81" s="29">
        <v>1.7999999999999999E-2</v>
      </c>
      <c r="CT81" s="29">
        <v>1.7999999999999999E-2</v>
      </c>
      <c r="CU81" s="36" t="s">
        <v>163</v>
      </c>
      <c r="CV81" s="36" t="s">
        <v>163</v>
      </c>
      <c r="CW81" s="29">
        <v>1.7999999999999999E-2</v>
      </c>
      <c r="CX81" s="29">
        <v>1.7999999999999999E-2</v>
      </c>
      <c r="CY81" s="29">
        <v>1.7999999999999999E-2</v>
      </c>
      <c r="CZ81" s="29">
        <v>1.7999999999999999E-2</v>
      </c>
      <c r="DA81" s="29">
        <v>1.7999999999999999E-2</v>
      </c>
      <c r="DB81" s="29">
        <v>1.7999999999999999E-2</v>
      </c>
      <c r="DC81" s="36" t="s">
        <v>163</v>
      </c>
      <c r="DD81" s="36" t="s">
        <v>163</v>
      </c>
      <c r="DE81" s="29">
        <v>1.7999999999999999E-2</v>
      </c>
      <c r="DF81" s="29">
        <v>1.7999999999999999E-2</v>
      </c>
      <c r="DG81" s="29">
        <v>1.7999999999999999E-2</v>
      </c>
      <c r="DH81" s="29">
        <v>1.7999999999999999E-2</v>
      </c>
      <c r="DI81" s="36" t="s">
        <v>163</v>
      </c>
      <c r="DJ81" s="36" t="s">
        <v>163</v>
      </c>
      <c r="DK81" s="36" t="s">
        <v>163</v>
      </c>
      <c r="DL81" s="36" t="s">
        <v>163</v>
      </c>
      <c r="DM81" s="36" t="s">
        <v>163</v>
      </c>
      <c r="DN81" s="29">
        <v>1.7999999999999999E-2</v>
      </c>
      <c r="DO81" s="29">
        <v>1.7999999999999999E-2</v>
      </c>
      <c r="DP81" s="36" t="s">
        <v>163</v>
      </c>
      <c r="DQ81" s="29">
        <v>3.0000000000000027E-2</v>
      </c>
      <c r="DR81" s="29">
        <v>3.0000000000000027E-2</v>
      </c>
      <c r="DS81" s="29">
        <v>3.0000000000000027E-2</v>
      </c>
      <c r="DT81" s="29">
        <v>3.0000000000000027E-2</v>
      </c>
      <c r="DU81" s="29">
        <v>3.0000000000000027E-2</v>
      </c>
      <c r="DV81" s="29">
        <v>3.0000000000000027E-2</v>
      </c>
      <c r="DW81" s="29">
        <v>3.0000000000000027E-2</v>
      </c>
      <c r="DX81" s="29">
        <v>3.0000000000000027E-2</v>
      </c>
      <c r="DY81" s="29">
        <v>3.0000000000000027E-2</v>
      </c>
      <c r="DZ81" s="29">
        <v>3.0000000000000027E-2</v>
      </c>
      <c r="EA81" s="29">
        <v>3.0000000000000027E-2</v>
      </c>
      <c r="EB81" s="36" t="s">
        <v>163</v>
      </c>
      <c r="EC81" s="36" t="s">
        <v>163</v>
      </c>
      <c r="ED81" s="36" t="s">
        <v>163</v>
      </c>
      <c r="EE81" s="29">
        <v>3.0000000000000027E-2</v>
      </c>
      <c r="EF81" s="29">
        <v>3.0000000000000027E-2</v>
      </c>
      <c r="EG81" s="29">
        <v>3.0000000000000027E-2</v>
      </c>
      <c r="EH81" s="36" t="s">
        <v>163</v>
      </c>
      <c r="EI81" s="36" t="s">
        <v>163</v>
      </c>
      <c r="EJ81" s="29">
        <v>3.0000000000000027E-2</v>
      </c>
      <c r="EK81" s="29">
        <v>3.0000000000000027E-2</v>
      </c>
      <c r="EL81" s="29">
        <v>3.0000000000000027E-2</v>
      </c>
      <c r="EM81" s="29">
        <v>3.0000000000000027E-2</v>
      </c>
      <c r="EN81" s="29">
        <v>3.0000000000000027E-2</v>
      </c>
      <c r="EO81" s="29">
        <v>3.0000000000000027E-2</v>
      </c>
      <c r="EP81" s="36" t="s">
        <v>163</v>
      </c>
      <c r="EQ81" s="36" t="s">
        <v>163</v>
      </c>
      <c r="ER81" s="36" t="s">
        <v>163</v>
      </c>
      <c r="ES81" s="36" t="s">
        <v>163</v>
      </c>
      <c r="ET81" s="29">
        <v>3.0000000000000027E-2</v>
      </c>
      <c r="EU81" s="36" t="s">
        <v>163</v>
      </c>
      <c r="EV81" s="29">
        <v>3.0000000000000027E-2</v>
      </c>
      <c r="EW81" s="29">
        <v>3.0000000000000027E-2</v>
      </c>
      <c r="EX81" s="29">
        <v>3.0000000000000027E-2</v>
      </c>
      <c r="EY81" s="29">
        <v>3.0000000000000027E-2</v>
      </c>
      <c r="EZ81" s="29">
        <v>3.0000000000000027E-2</v>
      </c>
      <c r="FA81" s="29">
        <v>3.0000000000000027E-2</v>
      </c>
      <c r="FB81" s="29">
        <v>3.0000000000000027E-2</v>
      </c>
      <c r="FC81" s="29">
        <v>3.0000000000000027E-2</v>
      </c>
      <c r="FD81" s="36" t="s">
        <v>163</v>
      </c>
      <c r="FE81" s="36" t="s">
        <v>163</v>
      </c>
      <c r="FF81" s="36" t="s">
        <v>163</v>
      </c>
      <c r="FG81" s="29">
        <v>3.0000000000000027E-2</v>
      </c>
      <c r="FH81" s="29">
        <v>3.0000000000000027E-2</v>
      </c>
      <c r="FI81" s="29">
        <v>3.0000000000000027E-2</v>
      </c>
      <c r="FJ81" s="29">
        <v>3.0000000000000027E-2</v>
      </c>
      <c r="FK81" s="36" t="s">
        <v>163</v>
      </c>
      <c r="FL81" s="36" t="s">
        <v>163</v>
      </c>
      <c r="FM81" s="36" t="s">
        <v>163</v>
      </c>
      <c r="FN81" s="29">
        <v>0.03</v>
      </c>
      <c r="FO81" s="29">
        <v>0.03</v>
      </c>
      <c r="FP81" s="29">
        <v>0.05</v>
      </c>
      <c r="FQ81" s="29">
        <v>0.05</v>
      </c>
      <c r="FR81" s="29">
        <v>0.05</v>
      </c>
      <c r="FS81" s="29">
        <v>0.05</v>
      </c>
      <c r="FT81" s="29">
        <v>0.05</v>
      </c>
      <c r="FU81" s="29">
        <v>0.05</v>
      </c>
      <c r="FV81" s="29">
        <v>0.05</v>
      </c>
      <c r="FW81" s="29">
        <v>0.05</v>
      </c>
      <c r="FX81" s="36" t="s">
        <v>163</v>
      </c>
      <c r="FY81" s="36" t="s">
        <v>163</v>
      </c>
      <c r="FZ81" s="29">
        <v>0.03</v>
      </c>
      <c r="GA81" s="29">
        <v>0.03</v>
      </c>
      <c r="GB81" s="29">
        <v>0.05</v>
      </c>
      <c r="GC81" s="36" t="s">
        <v>163</v>
      </c>
      <c r="GD81" s="34" t="s">
        <v>163</v>
      </c>
      <c r="GE81" s="29">
        <v>0.05</v>
      </c>
      <c r="GF81" s="29">
        <v>0.05</v>
      </c>
      <c r="GG81" s="29">
        <v>0.05</v>
      </c>
      <c r="GH81" s="29">
        <v>0.05</v>
      </c>
      <c r="GI81" s="36" t="s">
        <v>163</v>
      </c>
      <c r="GJ81" s="36" t="s">
        <v>163</v>
      </c>
      <c r="GK81" s="36" t="s">
        <v>163</v>
      </c>
      <c r="GL81" s="29">
        <v>0.05</v>
      </c>
      <c r="GM81" s="29">
        <v>0.05</v>
      </c>
      <c r="GN81" s="29">
        <v>0.05</v>
      </c>
      <c r="GO81" s="29">
        <v>0.05</v>
      </c>
      <c r="GP81" s="36" t="s">
        <v>163</v>
      </c>
      <c r="GQ81" s="36" t="s">
        <v>163</v>
      </c>
      <c r="GR81" s="36" t="s">
        <v>163</v>
      </c>
      <c r="GS81" s="36" t="s">
        <v>163</v>
      </c>
      <c r="GT81" s="36" t="s">
        <v>163</v>
      </c>
      <c r="GU81" s="36" t="s">
        <v>163</v>
      </c>
      <c r="GV81" s="36" t="s">
        <v>163</v>
      </c>
      <c r="GW81" s="36" t="s">
        <v>163</v>
      </c>
      <c r="GX81" s="36" t="s">
        <v>163</v>
      </c>
      <c r="GY81" s="36" t="s">
        <v>163</v>
      </c>
      <c r="GZ81" s="29">
        <v>0.05</v>
      </c>
      <c r="HA81" s="29">
        <v>0.05</v>
      </c>
      <c r="HB81" s="39" t="s">
        <v>163</v>
      </c>
      <c r="HC81" s="39" t="s">
        <v>163</v>
      </c>
      <c r="HD81" s="39" t="s">
        <v>163</v>
      </c>
      <c r="HE81" s="39" t="s">
        <v>163</v>
      </c>
      <c r="HF81" s="39" t="s">
        <v>163</v>
      </c>
      <c r="HG81" s="39" t="s">
        <v>163</v>
      </c>
      <c r="HH81" s="39" t="s">
        <v>163</v>
      </c>
      <c r="HI81" s="39" t="s">
        <v>163</v>
      </c>
      <c r="HJ81" s="39" t="s">
        <v>163</v>
      </c>
      <c r="HK81" s="39" t="s">
        <v>163</v>
      </c>
      <c r="HL81" s="39" t="s">
        <v>163</v>
      </c>
      <c r="HM81" s="39" t="s">
        <v>163</v>
      </c>
      <c r="HN81" s="39"/>
      <c r="HO81" s="39"/>
      <c r="HP81" s="39" t="s">
        <v>163</v>
      </c>
      <c r="HQ81" s="39" t="s">
        <v>163</v>
      </c>
      <c r="HR81" s="39" t="s">
        <v>163</v>
      </c>
      <c r="HS81" s="39" t="s">
        <v>163</v>
      </c>
      <c r="HT81" s="39" t="s">
        <v>163</v>
      </c>
      <c r="HU81" s="39" t="s">
        <v>163</v>
      </c>
      <c r="HV81" s="39" t="s">
        <v>163</v>
      </c>
      <c r="HW81" s="39" t="s">
        <v>163</v>
      </c>
      <c r="HX81" s="39" t="s">
        <v>163</v>
      </c>
      <c r="HY81" s="39" t="s">
        <v>163</v>
      </c>
      <c r="HZ81" s="39" t="s">
        <v>163</v>
      </c>
      <c r="IA81" s="39" t="s">
        <v>163</v>
      </c>
      <c r="IB81" s="39" t="s">
        <v>163</v>
      </c>
      <c r="IC81" s="39" t="s">
        <v>163</v>
      </c>
      <c r="ID81" s="39" t="s">
        <v>163</v>
      </c>
      <c r="IE81" s="39" t="s">
        <v>163</v>
      </c>
      <c r="IF81" s="39" t="s">
        <v>163</v>
      </c>
      <c r="IG81" s="39" t="s">
        <v>163</v>
      </c>
      <c r="IH81" s="39" t="s">
        <v>163</v>
      </c>
      <c r="II81" s="39" t="s">
        <v>163</v>
      </c>
      <c r="IJ81" s="39" t="s">
        <v>163</v>
      </c>
      <c r="IK81" s="39" t="s">
        <v>163</v>
      </c>
      <c r="IL81" s="39" t="s">
        <v>163</v>
      </c>
      <c r="IM81" s="39" t="s">
        <v>163</v>
      </c>
      <c r="IN81" s="39" t="s">
        <v>163</v>
      </c>
      <c r="IO81" s="39"/>
      <c r="IP81" s="39" t="s">
        <v>163</v>
      </c>
      <c r="IQ81" s="39" t="s">
        <v>163</v>
      </c>
      <c r="IR81" s="39" t="s">
        <v>163</v>
      </c>
      <c r="IS81" s="39" t="s">
        <v>163</v>
      </c>
      <c r="IT81" s="39" t="s">
        <v>163</v>
      </c>
      <c r="IU81" s="39" t="s">
        <v>163</v>
      </c>
      <c r="IV81" s="39" t="s">
        <v>163</v>
      </c>
      <c r="IW81" s="39" t="s">
        <v>163</v>
      </c>
      <c r="IX81" s="39" t="s">
        <v>163</v>
      </c>
      <c r="IY81" s="39" t="s">
        <v>163</v>
      </c>
      <c r="IZ81" s="39" t="s">
        <v>163</v>
      </c>
      <c r="JA81" s="39" t="s">
        <v>163</v>
      </c>
      <c r="JB81" s="39" t="s">
        <v>163</v>
      </c>
      <c r="JC81" s="39"/>
    </row>
    <row r="82" spans="1:266" x14ac:dyDescent="0.25">
      <c r="A82" s="17" t="s">
        <v>649</v>
      </c>
      <c r="B82" t="s">
        <v>163</v>
      </c>
      <c r="C82" s="50" t="s">
        <v>194</v>
      </c>
      <c r="D82" s="50" t="s">
        <v>623</v>
      </c>
      <c r="E82" s="50" t="s">
        <v>623</v>
      </c>
      <c r="O82" s="478"/>
      <c r="P82" s="28">
        <v>1.7999999999999999E-2</v>
      </c>
      <c r="Q82" s="29">
        <v>1.7999999999999999E-2</v>
      </c>
      <c r="R82" s="29">
        <v>1.7999999999999999E-2</v>
      </c>
      <c r="S82" s="36" t="s">
        <v>163</v>
      </c>
      <c r="T82" s="36" t="s">
        <v>163</v>
      </c>
      <c r="U82" s="36" t="s">
        <v>163</v>
      </c>
      <c r="V82" s="36" t="s">
        <v>163</v>
      </c>
      <c r="W82" s="36" t="s">
        <v>163</v>
      </c>
      <c r="X82" s="29">
        <v>1.4E-2</v>
      </c>
      <c r="Y82" s="36" t="s">
        <v>163</v>
      </c>
      <c r="Z82" s="36" t="s">
        <v>163</v>
      </c>
      <c r="AA82" s="29">
        <v>1.7999999999999999E-2</v>
      </c>
      <c r="AB82" s="29">
        <v>1.4E-2</v>
      </c>
      <c r="AC82" s="36" t="s">
        <v>163</v>
      </c>
      <c r="AD82" s="36" t="s">
        <v>163</v>
      </c>
      <c r="AE82" s="29">
        <v>1.7999999999999999E-2</v>
      </c>
      <c r="AF82" s="36" t="s">
        <v>163</v>
      </c>
      <c r="AG82" s="29">
        <v>1.7999999999999999E-2</v>
      </c>
      <c r="AH82" s="36" t="s">
        <v>163</v>
      </c>
      <c r="AI82" s="36" t="s">
        <v>163</v>
      </c>
      <c r="AJ82" s="29">
        <v>1.7999999999999999E-2</v>
      </c>
      <c r="AK82" s="29">
        <v>1.7999999999999999E-2</v>
      </c>
      <c r="AL82" s="29">
        <v>1.7999999999999999E-2</v>
      </c>
      <c r="AM82" s="29">
        <v>1.7999999999999999E-2</v>
      </c>
      <c r="AN82" s="36" t="s">
        <v>163</v>
      </c>
      <c r="AO82" s="29">
        <v>1.7999999999999999E-2</v>
      </c>
      <c r="AP82" s="29">
        <v>1.7999999999999999E-2</v>
      </c>
      <c r="AQ82" s="36" t="s">
        <v>163</v>
      </c>
      <c r="AR82" s="29">
        <v>1.7999999999999999E-2</v>
      </c>
      <c r="AS82" s="29">
        <v>1.7999999999999999E-2</v>
      </c>
      <c r="AT82" s="29">
        <v>1.4E-2</v>
      </c>
      <c r="AU82" s="29">
        <v>1.4E-2</v>
      </c>
      <c r="AV82" s="36" t="s">
        <v>163</v>
      </c>
      <c r="AW82" s="70">
        <v>2.7E-2</v>
      </c>
      <c r="AX82" s="70">
        <v>2.7E-2</v>
      </c>
      <c r="AY82" s="29">
        <v>3.9E-2</v>
      </c>
      <c r="AZ82" s="29">
        <v>3.9E-2</v>
      </c>
      <c r="BA82" s="36" t="s">
        <v>163</v>
      </c>
      <c r="BB82" s="36" t="s">
        <v>163</v>
      </c>
      <c r="BC82" s="36" t="s">
        <v>163</v>
      </c>
      <c r="BD82" s="36" t="s">
        <v>163</v>
      </c>
      <c r="BE82" s="29">
        <v>0.02</v>
      </c>
      <c r="BF82" s="29">
        <v>2.9000000000000001E-2</v>
      </c>
      <c r="BG82" s="29">
        <v>2.7E-2</v>
      </c>
      <c r="BH82" s="29">
        <v>3.9E-2</v>
      </c>
      <c r="BI82" s="29">
        <v>2.7E-2</v>
      </c>
      <c r="BJ82" s="29">
        <v>3.9E-2</v>
      </c>
      <c r="BK82" s="36" t="s">
        <v>163</v>
      </c>
      <c r="BL82" s="36" t="s">
        <v>163</v>
      </c>
      <c r="BM82" s="29">
        <v>2.7E-2</v>
      </c>
      <c r="BN82" s="29">
        <v>3.9E-2</v>
      </c>
      <c r="BO82" s="36" t="s">
        <v>163</v>
      </c>
      <c r="BP82" s="36" t="s">
        <v>163</v>
      </c>
      <c r="BQ82" s="36" t="s">
        <v>163</v>
      </c>
      <c r="BR82" s="36" t="s">
        <v>163</v>
      </c>
      <c r="BS82" s="36" t="s">
        <v>163</v>
      </c>
      <c r="BT82" s="36" t="s">
        <v>163</v>
      </c>
      <c r="BU82" s="36" t="s">
        <v>163</v>
      </c>
      <c r="BV82" s="29">
        <v>1.7999999999999999E-2</v>
      </c>
      <c r="BW82" s="29">
        <v>2.4E-2</v>
      </c>
      <c r="BX82" s="29">
        <v>1.7999999999999999E-2</v>
      </c>
      <c r="BY82" s="36" t="s">
        <v>163</v>
      </c>
      <c r="BZ82" s="29">
        <v>1.7999999999999999E-2</v>
      </c>
      <c r="CA82" s="29">
        <v>2.4E-2</v>
      </c>
      <c r="CB82" s="29">
        <v>1.7999999999999999E-2</v>
      </c>
      <c r="CC82" s="29">
        <v>2.4E-2</v>
      </c>
      <c r="CD82" s="29">
        <v>2.4E-2</v>
      </c>
      <c r="CE82" s="36" t="s">
        <v>163</v>
      </c>
      <c r="CF82" s="36" t="s">
        <v>163</v>
      </c>
      <c r="CG82" s="29">
        <v>1.7999999999999999E-2</v>
      </c>
      <c r="CH82" s="29">
        <v>2.4E-2</v>
      </c>
      <c r="CI82" s="36" t="s">
        <v>163</v>
      </c>
      <c r="CJ82" s="29">
        <v>1.7999999999999999E-2</v>
      </c>
      <c r="CK82" s="29">
        <v>2.4E-2</v>
      </c>
      <c r="CL82" s="29">
        <v>1.7999999999999999E-2</v>
      </c>
      <c r="CM82" s="29">
        <v>2.4E-2</v>
      </c>
      <c r="CN82" s="36" t="s">
        <v>163</v>
      </c>
      <c r="CO82" s="36" t="s">
        <v>163</v>
      </c>
      <c r="CP82" s="36" t="s">
        <v>163</v>
      </c>
      <c r="CQ82" s="29">
        <v>6.0000000000000001E-3</v>
      </c>
      <c r="CR82" s="29">
        <v>6.0000000000000001E-3</v>
      </c>
      <c r="CS82" s="29">
        <v>6.0000000000000001E-3</v>
      </c>
      <c r="CT82" s="29">
        <v>6.0000000000000001E-3</v>
      </c>
      <c r="CU82" s="36" t="s">
        <v>163</v>
      </c>
      <c r="CV82" s="36" t="s">
        <v>163</v>
      </c>
      <c r="CW82" s="29">
        <v>6.0000000000000001E-3</v>
      </c>
      <c r="CX82" s="29">
        <v>6.0000000000000001E-3</v>
      </c>
      <c r="CY82" s="29">
        <v>6.0000000000000001E-3</v>
      </c>
      <c r="CZ82" s="29">
        <v>6.0000000000000001E-3</v>
      </c>
      <c r="DA82" s="29">
        <v>6.0000000000000001E-3</v>
      </c>
      <c r="DB82" s="29">
        <v>6.0000000000000001E-3</v>
      </c>
      <c r="DC82" s="36" t="s">
        <v>163</v>
      </c>
      <c r="DD82" s="36" t="s">
        <v>163</v>
      </c>
      <c r="DE82" s="29">
        <v>6.0000000000000001E-3</v>
      </c>
      <c r="DF82" s="29">
        <v>6.0000000000000001E-3</v>
      </c>
      <c r="DG82" s="29">
        <v>6.0000000000000001E-3</v>
      </c>
      <c r="DH82" s="29">
        <v>6.0000000000000001E-3</v>
      </c>
      <c r="DI82" s="36" t="s">
        <v>163</v>
      </c>
      <c r="DJ82" s="36" t="s">
        <v>163</v>
      </c>
      <c r="DK82" s="36" t="s">
        <v>163</v>
      </c>
      <c r="DL82" s="36" t="s">
        <v>163</v>
      </c>
      <c r="DM82" s="36" t="s">
        <v>163</v>
      </c>
      <c r="DN82" s="29">
        <v>6.0000000000000001E-3</v>
      </c>
      <c r="DO82" s="29">
        <v>6.0000000000000001E-3</v>
      </c>
      <c r="DP82" s="36" t="s">
        <v>163</v>
      </c>
      <c r="DQ82" s="29">
        <v>3.0000000000000027E-2</v>
      </c>
      <c r="DR82" s="29">
        <v>3.0000000000000027E-2</v>
      </c>
      <c r="DS82" s="29">
        <v>3.0000000000000027E-2</v>
      </c>
      <c r="DT82" s="29">
        <v>3.0000000000000027E-2</v>
      </c>
      <c r="DU82" s="29">
        <v>3.0000000000000027E-2</v>
      </c>
      <c r="DV82" s="29">
        <v>3.0000000000000027E-2</v>
      </c>
      <c r="DW82" s="29">
        <v>3.0000000000000027E-2</v>
      </c>
      <c r="DX82" s="29">
        <v>3.0000000000000027E-2</v>
      </c>
      <c r="DY82" s="29">
        <v>3.0000000000000027E-2</v>
      </c>
      <c r="DZ82" s="29">
        <v>3.0000000000000027E-2</v>
      </c>
      <c r="EA82" s="29">
        <v>3.0000000000000027E-2</v>
      </c>
      <c r="EB82" s="36" t="s">
        <v>163</v>
      </c>
      <c r="EC82" s="36" t="s">
        <v>163</v>
      </c>
      <c r="ED82" s="36" t="s">
        <v>163</v>
      </c>
      <c r="EE82" s="29">
        <v>3.0000000000000027E-2</v>
      </c>
      <c r="EF82" s="29">
        <v>3.0000000000000027E-2</v>
      </c>
      <c r="EG82" s="36" t="s">
        <v>163</v>
      </c>
      <c r="EH82" s="36" t="s">
        <v>163</v>
      </c>
      <c r="EI82" s="36" t="s">
        <v>163</v>
      </c>
      <c r="EJ82" s="29">
        <v>3.0000000000000027E-2</v>
      </c>
      <c r="EK82" s="29">
        <v>3.0000000000000027E-2</v>
      </c>
      <c r="EL82" s="29">
        <v>3.0000000000000027E-2</v>
      </c>
      <c r="EM82" s="29">
        <v>3.0000000000000027E-2</v>
      </c>
      <c r="EN82" s="29">
        <v>3.0000000000000027E-2</v>
      </c>
      <c r="EO82" s="29">
        <v>3.0000000000000027E-2</v>
      </c>
      <c r="EP82" s="36" t="s">
        <v>163</v>
      </c>
      <c r="EQ82" s="36" t="s">
        <v>163</v>
      </c>
      <c r="ER82" s="36" t="s">
        <v>163</v>
      </c>
      <c r="ES82" s="36" t="s">
        <v>163</v>
      </c>
      <c r="ET82" s="29">
        <v>3.0000000000000027E-2</v>
      </c>
      <c r="EU82" s="36" t="s">
        <v>163</v>
      </c>
      <c r="EV82" s="29">
        <v>3.0000000000000027E-2</v>
      </c>
      <c r="EW82" s="29">
        <v>3.0000000000000027E-2</v>
      </c>
      <c r="EX82" s="29">
        <v>3.0000000000000027E-2</v>
      </c>
      <c r="EY82" s="29">
        <v>3.0000000000000027E-2</v>
      </c>
      <c r="EZ82" s="29">
        <v>3.0000000000000027E-2</v>
      </c>
      <c r="FA82" s="29">
        <v>3.0000000000000027E-2</v>
      </c>
      <c r="FB82" s="29">
        <v>3.0000000000000027E-2</v>
      </c>
      <c r="FC82" s="29">
        <v>3.0000000000000027E-2</v>
      </c>
      <c r="FD82" s="36" t="s">
        <v>163</v>
      </c>
      <c r="FE82" s="36" t="s">
        <v>163</v>
      </c>
      <c r="FF82" s="36" t="s">
        <v>163</v>
      </c>
      <c r="FG82" s="29">
        <v>3.0000000000000027E-2</v>
      </c>
      <c r="FH82" s="29">
        <v>3.0000000000000027E-2</v>
      </c>
      <c r="FI82" s="29">
        <v>3.0000000000000027E-2</v>
      </c>
      <c r="FJ82" s="29">
        <v>3.0000000000000027E-2</v>
      </c>
      <c r="FK82" s="36" t="s">
        <v>163</v>
      </c>
      <c r="FL82" s="36" t="s">
        <v>163</v>
      </c>
      <c r="FM82" s="36" t="s">
        <v>163</v>
      </c>
      <c r="FN82" s="29">
        <v>0.03</v>
      </c>
      <c r="FO82" s="29">
        <v>0.03</v>
      </c>
      <c r="FP82" s="29">
        <v>0.05</v>
      </c>
      <c r="FQ82" s="29">
        <v>0.05</v>
      </c>
      <c r="FR82" s="29">
        <v>0.05</v>
      </c>
      <c r="FS82" s="29">
        <v>0.05</v>
      </c>
      <c r="FT82" s="29">
        <v>0.05</v>
      </c>
      <c r="FU82" s="29">
        <v>0.05</v>
      </c>
      <c r="FV82" s="29">
        <v>0.05</v>
      </c>
      <c r="FW82" s="29">
        <v>0.05</v>
      </c>
      <c r="FX82" s="36" t="s">
        <v>163</v>
      </c>
      <c r="FY82" s="36" t="s">
        <v>163</v>
      </c>
      <c r="FZ82" s="29">
        <v>0.03</v>
      </c>
      <c r="GA82" s="29">
        <v>0.03</v>
      </c>
      <c r="GB82" s="29">
        <v>0.05</v>
      </c>
      <c r="GC82" s="36" t="s">
        <v>163</v>
      </c>
      <c r="GD82" s="34" t="s">
        <v>163</v>
      </c>
      <c r="GE82" s="29">
        <v>0.05</v>
      </c>
      <c r="GF82" s="29">
        <v>0.05</v>
      </c>
      <c r="GG82" s="29">
        <v>0.05</v>
      </c>
      <c r="GH82" s="29">
        <v>0.05</v>
      </c>
      <c r="GI82" s="36" t="s">
        <v>163</v>
      </c>
      <c r="GJ82" s="36" t="s">
        <v>163</v>
      </c>
      <c r="GK82" s="36" t="s">
        <v>163</v>
      </c>
      <c r="GL82" s="29">
        <v>0.05</v>
      </c>
      <c r="GM82" s="29">
        <v>0.05</v>
      </c>
      <c r="GN82" s="29">
        <v>0.05</v>
      </c>
      <c r="GO82" s="29">
        <v>0.05</v>
      </c>
      <c r="GP82" s="36" t="s">
        <v>163</v>
      </c>
      <c r="GQ82" s="36" t="s">
        <v>163</v>
      </c>
      <c r="GR82" s="36" t="s">
        <v>163</v>
      </c>
      <c r="GS82" s="36" t="s">
        <v>163</v>
      </c>
      <c r="GT82" s="36" t="s">
        <v>163</v>
      </c>
      <c r="GU82" s="36" t="s">
        <v>163</v>
      </c>
      <c r="GV82" s="36" t="s">
        <v>163</v>
      </c>
      <c r="GW82" s="36" t="s">
        <v>163</v>
      </c>
      <c r="GX82" s="36" t="s">
        <v>163</v>
      </c>
      <c r="GY82" s="36" t="s">
        <v>163</v>
      </c>
      <c r="GZ82" s="29">
        <v>0.05</v>
      </c>
      <c r="HA82" s="29">
        <v>0.05</v>
      </c>
      <c r="HB82" s="39" t="s">
        <v>163</v>
      </c>
      <c r="HC82" s="39" t="s">
        <v>163</v>
      </c>
      <c r="HD82" s="39" t="s">
        <v>163</v>
      </c>
      <c r="HE82" s="39" t="s">
        <v>163</v>
      </c>
      <c r="HF82" s="39" t="s">
        <v>163</v>
      </c>
      <c r="HG82" s="39" t="s">
        <v>163</v>
      </c>
      <c r="HH82" s="39" t="s">
        <v>163</v>
      </c>
      <c r="HI82" s="39" t="s">
        <v>163</v>
      </c>
      <c r="HJ82" s="39" t="s">
        <v>163</v>
      </c>
      <c r="HK82" s="39" t="s">
        <v>163</v>
      </c>
      <c r="HL82" s="39" t="s">
        <v>163</v>
      </c>
      <c r="HM82" s="39" t="s">
        <v>163</v>
      </c>
      <c r="HN82" s="39"/>
      <c r="HO82" s="39"/>
      <c r="HP82" s="39" t="s">
        <v>163</v>
      </c>
      <c r="HQ82" s="39" t="s">
        <v>163</v>
      </c>
      <c r="HR82" s="39" t="s">
        <v>163</v>
      </c>
      <c r="HS82" s="39" t="s">
        <v>163</v>
      </c>
      <c r="HT82" s="39" t="s">
        <v>163</v>
      </c>
      <c r="HU82" s="39" t="s">
        <v>163</v>
      </c>
      <c r="HV82" s="39" t="s">
        <v>163</v>
      </c>
      <c r="HW82" s="39" t="s">
        <v>163</v>
      </c>
      <c r="HX82" s="39" t="s">
        <v>163</v>
      </c>
      <c r="HY82" s="39" t="s">
        <v>163</v>
      </c>
      <c r="HZ82" s="39" t="s">
        <v>163</v>
      </c>
      <c r="IA82" s="39" t="s">
        <v>163</v>
      </c>
      <c r="IB82" s="39" t="s">
        <v>163</v>
      </c>
      <c r="IC82" s="39" t="s">
        <v>163</v>
      </c>
      <c r="ID82" s="39" t="s">
        <v>163</v>
      </c>
      <c r="IE82" s="39" t="s">
        <v>163</v>
      </c>
      <c r="IF82" s="39" t="s">
        <v>163</v>
      </c>
      <c r="IG82" s="39" t="s">
        <v>163</v>
      </c>
      <c r="IH82" s="39" t="s">
        <v>163</v>
      </c>
      <c r="II82" s="39" t="s">
        <v>163</v>
      </c>
      <c r="IJ82" s="39" t="s">
        <v>163</v>
      </c>
      <c r="IK82" s="39" t="s">
        <v>163</v>
      </c>
      <c r="IL82" s="39" t="s">
        <v>163</v>
      </c>
      <c r="IM82" s="39" t="s">
        <v>163</v>
      </c>
      <c r="IN82" s="39" t="s">
        <v>163</v>
      </c>
      <c r="IO82" s="39"/>
      <c r="IP82" s="39" t="s">
        <v>163</v>
      </c>
      <c r="IQ82" s="39" t="s">
        <v>163</v>
      </c>
      <c r="IR82" s="39" t="s">
        <v>163</v>
      </c>
      <c r="IS82" s="39" t="s">
        <v>163</v>
      </c>
      <c r="IT82" s="39" t="s">
        <v>163</v>
      </c>
      <c r="IU82" s="39" t="s">
        <v>163</v>
      </c>
      <c r="IV82" s="39" t="s">
        <v>163</v>
      </c>
      <c r="IW82" s="39" t="s">
        <v>163</v>
      </c>
      <c r="IX82" s="39" t="s">
        <v>163</v>
      </c>
      <c r="IY82" s="39" t="s">
        <v>163</v>
      </c>
      <c r="IZ82" s="39" t="s">
        <v>163</v>
      </c>
      <c r="JA82" s="39" t="s">
        <v>163</v>
      </c>
      <c r="JB82" s="39" t="s">
        <v>163</v>
      </c>
      <c r="JC82" s="39"/>
    </row>
    <row r="83" spans="1:266" x14ac:dyDescent="0.25">
      <c r="A83" s="18" t="s">
        <v>650</v>
      </c>
      <c r="C83" s="50" t="s">
        <v>195</v>
      </c>
      <c r="D83" s="50" t="s">
        <v>651</v>
      </c>
      <c r="E83" s="50" t="s">
        <v>623</v>
      </c>
      <c r="K83" t="s">
        <v>652</v>
      </c>
      <c r="O83" s="478"/>
      <c r="P83" s="28">
        <v>1.4E-2</v>
      </c>
      <c r="Q83" s="29">
        <v>1.4E-2</v>
      </c>
      <c r="R83" s="29">
        <v>1.4E-2</v>
      </c>
      <c r="S83" s="36" t="s">
        <v>163</v>
      </c>
      <c r="T83" s="36" t="s">
        <v>163</v>
      </c>
      <c r="U83" s="36" t="s">
        <v>163</v>
      </c>
      <c r="V83" s="36" t="s">
        <v>163</v>
      </c>
      <c r="W83" s="36" t="s">
        <v>163</v>
      </c>
      <c r="X83" s="29">
        <v>1.4E-2</v>
      </c>
      <c r="Y83" s="36" t="s">
        <v>163</v>
      </c>
      <c r="Z83" s="36" t="s">
        <v>163</v>
      </c>
      <c r="AA83" s="29">
        <v>1.4E-2</v>
      </c>
      <c r="AB83" s="29">
        <v>1.4E-2</v>
      </c>
      <c r="AC83" s="36" t="s">
        <v>163</v>
      </c>
      <c r="AD83" s="36" t="s">
        <v>163</v>
      </c>
      <c r="AE83" s="29">
        <v>1.4E-2</v>
      </c>
      <c r="AF83" s="36" t="s">
        <v>163</v>
      </c>
      <c r="AG83" s="29">
        <v>1.4E-2</v>
      </c>
      <c r="AH83" s="36" t="s">
        <v>163</v>
      </c>
      <c r="AI83" s="36" t="s">
        <v>163</v>
      </c>
      <c r="AJ83" s="29">
        <v>1.4E-2</v>
      </c>
      <c r="AK83" s="29">
        <v>1.4E-2</v>
      </c>
      <c r="AL83" s="29">
        <v>1.4E-2</v>
      </c>
      <c r="AM83" s="29">
        <v>1.4E-2</v>
      </c>
      <c r="AN83" s="36" t="s">
        <v>163</v>
      </c>
      <c r="AO83" s="29">
        <v>1.4E-2</v>
      </c>
      <c r="AP83" s="29">
        <v>1.4E-2</v>
      </c>
      <c r="AQ83" s="36" t="s">
        <v>163</v>
      </c>
      <c r="AR83" s="29">
        <v>1.4E-2</v>
      </c>
      <c r="AS83" s="29">
        <v>1.4E-2</v>
      </c>
      <c r="AT83" s="29">
        <v>1.4E-2</v>
      </c>
      <c r="AU83" s="29">
        <v>1.4E-2</v>
      </c>
      <c r="AV83" s="36" t="s">
        <v>163</v>
      </c>
      <c r="AW83" s="70">
        <v>0.02</v>
      </c>
      <c r="AX83" s="70">
        <v>0.02</v>
      </c>
      <c r="AY83" s="29">
        <v>2.9000000000000001E-2</v>
      </c>
      <c r="AZ83" s="29">
        <v>2.9000000000000001E-2</v>
      </c>
      <c r="BA83" s="36" t="s">
        <v>163</v>
      </c>
      <c r="BB83" s="36" t="s">
        <v>163</v>
      </c>
      <c r="BC83" s="36" t="s">
        <v>163</v>
      </c>
      <c r="BD83" s="36" t="s">
        <v>163</v>
      </c>
      <c r="BE83" s="29">
        <v>0.02</v>
      </c>
      <c r="BF83" s="29">
        <v>2.9000000000000001E-2</v>
      </c>
      <c r="BG83" s="29">
        <v>0.02</v>
      </c>
      <c r="BH83" s="29">
        <v>2.9000000000000001E-2</v>
      </c>
      <c r="BI83" s="29">
        <v>0.02</v>
      </c>
      <c r="BJ83" s="29">
        <v>2.9000000000000001E-2</v>
      </c>
      <c r="BK83" s="36" t="s">
        <v>163</v>
      </c>
      <c r="BL83" s="36" t="s">
        <v>163</v>
      </c>
      <c r="BM83" s="29">
        <v>0.02</v>
      </c>
      <c r="BN83" s="29">
        <v>2.9000000000000001E-2</v>
      </c>
      <c r="BO83" s="36" t="s">
        <v>163</v>
      </c>
      <c r="BP83" s="36" t="s">
        <v>163</v>
      </c>
      <c r="BQ83" s="36" t="s">
        <v>163</v>
      </c>
      <c r="BR83" s="36" t="s">
        <v>163</v>
      </c>
      <c r="BS83" s="36" t="s">
        <v>163</v>
      </c>
      <c r="BT83" s="36" t="s">
        <v>163</v>
      </c>
      <c r="BU83" s="36" t="s">
        <v>163</v>
      </c>
      <c r="BV83" s="29">
        <v>1.4E-2</v>
      </c>
      <c r="BW83" s="29">
        <v>1.7999999999999999E-2</v>
      </c>
      <c r="BX83" s="29">
        <v>1.4E-2</v>
      </c>
      <c r="BY83" s="36" t="s">
        <v>163</v>
      </c>
      <c r="BZ83" s="29">
        <v>1.4E-2</v>
      </c>
      <c r="CA83" s="29">
        <v>1.7999999999999999E-2</v>
      </c>
      <c r="CB83" s="29">
        <v>1.4E-2</v>
      </c>
      <c r="CC83" s="29">
        <v>1.7999999999999999E-2</v>
      </c>
      <c r="CD83" s="29">
        <v>1.7999999999999999E-2</v>
      </c>
      <c r="CE83" s="36" t="s">
        <v>163</v>
      </c>
      <c r="CF83" s="36" t="s">
        <v>163</v>
      </c>
      <c r="CG83" s="29">
        <v>1.4E-2</v>
      </c>
      <c r="CH83" s="29">
        <v>1.7999999999999999E-2</v>
      </c>
      <c r="CI83" s="36" t="s">
        <v>163</v>
      </c>
      <c r="CJ83" s="29">
        <v>1.4E-2</v>
      </c>
      <c r="CK83" s="29">
        <v>1.7999999999999999E-2</v>
      </c>
      <c r="CL83" s="36" t="s">
        <v>163</v>
      </c>
      <c r="CM83" s="36" t="s">
        <v>163</v>
      </c>
      <c r="CN83" s="36" t="s">
        <v>163</v>
      </c>
      <c r="CO83" s="36" t="s">
        <v>163</v>
      </c>
      <c r="CP83" s="36" t="s">
        <v>163</v>
      </c>
      <c r="CQ83" s="29">
        <v>1.4E-2</v>
      </c>
      <c r="CR83" s="29">
        <v>1.4E-2</v>
      </c>
      <c r="CS83" s="29">
        <v>1.4E-2</v>
      </c>
      <c r="CT83" s="29">
        <v>1.4E-2</v>
      </c>
      <c r="CU83" s="36" t="s">
        <v>163</v>
      </c>
      <c r="CV83" s="36" t="s">
        <v>163</v>
      </c>
      <c r="CW83" s="29">
        <v>1.4E-2</v>
      </c>
      <c r="CX83" s="29">
        <v>1.4E-2</v>
      </c>
      <c r="CY83" s="29">
        <v>1.4E-2</v>
      </c>
      <c r="CZ83" s="29">
        <v>1.4E-2</v>
      </c>
      <c r="DA83" s="29">
        <v>1.4E-2</v>
      </c>
      <c r="DB83" s="29">
        <v>1.4E-2</v>
      </c>
      <c r="DC83" s="36" t="s">
        <v>163</v>
      </c>
      <c r="DD83" s="36" t="s">
        <v>163</v>
      </c>
      <c r="DE83" s="29">
        <v>1.4E-2</v>
      </c>
      <c r="DF83" s="29">
        <v>1.4E-2</v>
      </c>
      <c r="DG83" s="29">
        <v>1.4E-2</v>
      </c>
      <c r="DH83" s="29">
        <v>1.4E-2</v>
      </c>
      <c r="DI83" s="36" t="s">
        <v>163</v>
      </c>
      <c r="DJ83" s="36" t="s">
        <v>163</v>
      </c>
      <c r="DK83" s="36" t="s">
        <v>163</v>
      </c>
      <c r="DL83" s="36" t="s">
        <v>163</v>
      </c>
      <c r="DM83" s="36" t="s">
        <v>163</v>
      </c>
      <c r="DN83" s="29">
        <v>1.4E-2</v>
      </c>
      <c r="DO83" s="29">
        <v>1.4E-2</v>
      </c>
      <c r="DP83" s="36" t="s">
        <v>163</v>
      </c>
      <c r="DQ83" s="29">
        <v>2.2999999999999909E-2</v>
      </c>
      <c r="DR83" s="29">
        <v>2.2999999999999909E-2</v>
      </c>
      <c r="DS83" s="29">
        <v>2.2999999999999909E-2</v>
      </c>
      <c r="DT83" s="29">
        <v>2.2999999999999909E-2</v>
      </c>
      <c r="DU83" s="29">
        <v>2.2999999999999909E-2</v>
      </c>
      <c r="DV83" s="29">
        <v>2.2999999999999909E-2</v>
      </c>
      <c r="DW83" s="29">
        <v>2.2999999999999909E-2</v>
      </c>
      <c r="DX83" s="29">
        <v>2.2999999999999909E-2</v>
      </c>
      <c r="DY83" s="29">
        <v>2.2999999999999909E-2</v>
      </c>
      <c r="DZ83" s="29">
        <v>2.2999999999999909E-2</v>
      </c>
      <c r="EA83" s="29">
        <v>2.2999999999999909E-2</v>
      </c>
      <c r="EB83" s="36" t="s">
        <v>163</v>
      </c>
      <c r="EC83" s="36" t="s">
        <v>163</v>
      </c>
      <c r="ED83" s="36" t="s">
        <v>163</v>
      </c>
      <c r="EE83" s="36" t="s">
        <v>163</v>
      </c>
      <c r="EF83" s="36" t="s">
        <v>163</v>
      </c>
      <c r="EG83" s="36" t="s">
        <v>163</v>
      </c>
      <c r="EH83" s="36" t="s">
        <v>163</v>
      </c>
      <c r="EI83" s="36" t="s">
        <v>163</v>
      </c>
      <c r="EJ83" s="29">
        <v>2.2999999999999909E-2</v>
      </c>
      <c r="EK83" s="29">
        <v>2.2999999999999909E-2</v>
      </c>
      <c r="EL83" s="29">
        <v>2.2999999999999909E-2</v>
      </c>
      <c r="EM83" s="29">
        <v>2.2999999999999909E-2</v>
      </c>
      <c r="EN83" s="29">
        <v>2.2999999999999909E-2</v>
      </c>
      <c r="EO83" s="29">
        <v>2.2999999999999909E-2</v>
      </c>
      <c r="EP83" s="36" t="s">
        <v>163</v>
      </c>
      <c r="EQ83" s="36" t="s">
        <v>163</v>
      </c>
      <c r="ER83" s="36" t="s">
        <v>163</v>
      </c>
      <c r="ES83" s="36" t="s">
        <v>163</v>
      </c>
      <c r="ET83" s="29">
        <v>2.2999999999999909E-2</v>
      </c>
      <c r="EU83" s="36" t="s">
        <v>163</v>
      </c>
      <c r="EV83" s="29">
        <v>2.2999999999999909E-2</v>
      </c>
      <c r="EW83" s="29">
        <v>2.2999999999999909E-2</v>
      </c>
      <c r="EX83" s="29">
        <v>2.2999999999999909E-2</v>
      </c>
      <c r="EY83" s="29">
        <v>2.2999999999999909E-2</v>
      </c>
      <c r="EZ83" s="29">
        <v>2.2999999999999909E-2</v>
      </c>
      <c r="FA83" s="29">
        <v>2.2999999999999909E-2</v>
      </c>
      <c r="FB83" s="29">
        <v>2.2999999999999909E-2</v>
      </c>
      <c r="FC83" s="29">
        <v>2.2999999999999909E-2</v>
      </c>
      <c r="FD83" s="36" t="s">
        <v>163</v>
      </c>
      <c r="FE83" s="36" t="s">
        <v>163</v>
      </c>
      <c r="FF83" s="36" t="s">
        <v>163</v>
      </c>
      <c r="FG83" s="29">
        <v>2.2999999999999909E-2</v>
      </c>
      <c r="FH83" s="29">
        <v>2.2999999999999909E-2</v>
      </c>
      <c r="FI83" s="29">
        <v>2.2999999999999909E-2</v>
      </c>
      <c r="FJ83" s="29">
        <v>2.2999999999999909E-2</v>
      </c>
      <c r="FK83" s="36" t="s">
        <v>163</v>
      </c>
      <c r="FL83" s="36" t="s">
        <v>163</v>
      </c>
      <c r="FM83" s="36" t="s">
        <v>163</v>
      </c>
      <c r="FN83" s="29">
        <v>2.3E-2</v>
      </c>
      <c r="FO83" s="29">
        <v>2.3E-2</v>
      </c>
      <c r="FP83" s="29">
        <v>0.05</v>
      </c>
      <c r="FQ83" s="29">
        <v>0.05</v>
      </c>
      <c r="FR83" s="29">
        <v>0.05</v>
      </c>
      <c r="FS83" s="29">
        <v>0.05</v>
      </c>
      <c r="FT83" s="29">
        <v>0.05</v>
      </c>
      <c r="FU83" s="29">
        <v>0.05</v>
      </c>
      <c r="FV83" s="29">
        <v>0.05</v>
      </c>
      <c r="FW83" s="29">
        <v>0.05</v>
      </c>
      <c r="FX83" s="36" t="s">
        <v>163</v>
      </c>
      <c r="FY83" s="36" t="s">
        <v>163</v>
      </c>
      <c r="FZ83" s="36" t="s">
        <v>163</v>
      </c>
      <c r="GA83" s="36" t="s">
        <v>163</v>
      </c>
      <c r="GB83" s="36" t="s">
        <v>163</v>
      </c>
      <c r="GC83" s="36" t="s">
        <v>163</v>
      </c>
      <c r="GD83" s="34" t="s">
        <v>163</v>
      </c>
      <c r="GE83" s="29">
        <v>0.05</v>
      </c>
      <c r="GF83" s="29">
        <v>0.05</v>
      </c>
      <c r="GG83" s="29">
        <v>0.05</v>
      </c>
      <c r="GH83" s="29">
        <v>0.05</v>
      </c>
      <c r="GI83" s="36" t="s">
        <v>163</v>
      </c>
      <c r="GJ83" s="36" t="s">
        <v>163</v>
      </c>
      <c r="GK83" s="36" t="s">
        <v>163</v>
      </c>
      <c r="GL83" s="29">
        <v>0.05</v>
      </c>
      <c r="GM83" s="29">
        <v>0.05</v>
      </c>
      <c r="GN83" s="29">
        <v>0.05</v>
      </c>
      <c r="GO83" s="29">
        <v>0.05</v>
      </c>
      <c r="GP83" s="36" t="s">
        <v>163</v>
      </c>
      <c r="GQ83" s="36" t="s">
        <v>163</v>
      </c>
      <c r="GR83" s="36" t="s">
        <v>163</v>
      </c>
      <c r="GS83" s="36" t="s">
        <v>163</v>
      </c>
      <c r="GT83" s="36" t="s">
        <v>163</v>
      </c>
      <c r="GU83" s="36" t="s">
        <v>163</v>
      </c>
      <c r="GV83" s="36" t="s">
        <v>163</v>
      </c>
      <c r="GW83" s="36" t="s">
        <v>163</v>
      </c>
      <c r="GX83" s="36" t="s">
        <v>163</v>
      </c>
      <c r="GY83" s="36" t="s">
        <v>163</v>
      </c>
      <c r="GZ83" s="36" t="s">
        <v>163</v>
      </c>
      <c r="HA83" s="36" t="s">
        <v>163</v>
      </c>
      <c r="HB83" s="39" t="s">
        <v>163</v>
      </c>
      <c r="HC83" s="39" t="s">
        <v>163</v>
      </c>
      <c r="HD83" s="39" t="s">
        <v>163</v>
      </c>
      <c r="HE83" s="39" t="s">
        <v>163</v>
      </c>
      <c r="HF83" s="39" t="s">
        <v>163</v>
      </c>
      <c r="HG83" s="39" t="s">
        <v>163</v>
      </c>
      <c r="HH83" s="39" t="s">
        <v>163</v>
      </c>
      <c r="HI83" s="39" t="s">
        <v>163</v>
      </c>
      <c r="HJ83" s="39" t="s">
        <v>163</v>
      </c>
      <c r="HK83" s="39" t="s">
        <v>163</v>
      </c>
      <c r="HL83" s="39" t="s">
        <v>163</v>
      </c>
      <c r="HM83" s="39" t="s">
        <v>163</v>
      </c>
      <c r="HN83" s="39"/>
      <c r="HO83" s="39"/>
      <c r="HP83" s="39" t="s">
        <v>163</v>
      </c>
      <c r="HQ83" s="39" t="s">
        <v>163</v>
      </c>
      <c r="HR83" s="39" t="s">
        <v>163</v>
      </c>
      <c r="HS83" s="39" t="s">
        <v>163</v>
      </c>
      <c r="HT83" s="39" t="s">
        <v>163</v>
      </c>
      <c r="HU83" s="39" t="s">
        <v>163</v>
      </c>
      <c r="HV83" s="39" t="s">
        <v>163</v>
      </c>
      <c r="HW83" s="39" t="s">
        <v>163</v>
      </c>
      <c r="HX83" s="39" t="s">
        <v>163</v>
      </c>
      <c r="HY83" s="39" t="s">
        <v>163</v>
      </c>
      <c r="HZ83" s="39" t="s">
        <v>163</v>
      </c>
      <c r="IA83" s="39" t="s">
        <v>163</v>
      </c>
      <c r="IB83" s="39" t="s">
        <v>163</v>
      </c>
      <c r="IC83" s="39" t="s">
        <v>163</v>
      </c>
      <c r="ID83" s="39" t="s">
        <v>163</v>
      </c>
      <c r="IE83" s="39" t="s">
        <v>163</v>
      </c>
      <c r="IF83" s="39" t="s">
        <v>163</v>
      </c>
      <c r="IG83" s="39" t="s">
        <v>163</v>
      </c>
      <c r="IH83" s="39" t="s">
        <v>163</v>
      </c>
      <c r="II83" s="39" t="s">
        <v>163</v>
      </c>
      <c r="IJ83" s="39" t="s">
        <v>163</v>
      </c>
      <c r="IK83" s="39" t="s">
        <v>163</v>
      </c>
      <c r="IL83" s="39" t="s">
        <v>163</v>
      </c>
      <c r="IM83" s="39" t="s">
        <v>163</v>
      </c>
      <c r="IN83" s="39" t="s">
        <v>163</v>
      </c>
      <c r="IO83" s="39"/>
      <c r="IP83" s="39" t="s">
        <v>163</v>
      </c>
      <c r="IQ83" s="39" t="s">
        <v>163</v>
      </c>
      <c r="IR83" s="39" t="s">
        <v>163</v>
      </c>
      <c r="IS83" s="39" t="s">
        <v>163</v>
      </c>
      <c r="IT83" s="39" t="s">
        <v>163</v>
      </c>
      <c r="IU83" s="39" t="s">
        <v>163</v>
      </c>
      <c r="IV83" s="39" t="s">
        <v>163</v>
      </c>
      <c r="IW83" s="39" t="s">
        <v>163</v>
      </c>
      <c r="IX83" s="39" t="s">
        <v>163</v>
      </c>
      <c r="IY83" s="39" t="s">
        <v>163</v>
      </c>
      <c r="IZ83" s="39" t="s">
        <v>163</v>
      </c>
      <c r="JA83" s="39" t="s">
        <v>163</v>
      </c>
      <c r="JB83" s="39" t="s">
        <v>163</v>
      </c>
      <c r="JC83" s="39"/>
    </row>
    <row r="84" spans="1:266" x14ac:dyDescent="0.25">
      <c r="C84" s="50" t="s">
        <v>197</v>
      </c>
      <c r="D84" s="50" t="s">
        <v>623</v>
      </c>
      <c r="E84" s="50" t="s">
        <v>623</v>
      </c>
      <c r="O84" s="479"/>
      <c r="P84" s="30">
        <v>1.4E-2</v>
      </c>
      <c r="Q84" s="31">
        <v>1.4E-2</v>
      </c>
      <c r="R84" s="31">
        <v>1.4E-2</v>
      </c>
      <c r="S84" s="37" t="s">
        <v>163</v>
      </c>
      <c r="T84" s="37" t="s">
        <v>163</v>
      </c>
      <c r="U84" s="37" t="s">
        <v>163</v>
      </c>
      <c r="V84" s="37" t="s">
        <v>163</v>
      </c>
      <c r="W84" s="37" t="s">
        <v>163</v>
      </c>
      <c r="X84" s="37" t="s">
        <v>163</v>
      </c>
      <c r="Y84" s="37" t="s">
        <v>163</v>
      </c>
      <c r="Z84" s="37" t="s">
        <v>163</v>
      </c>
      <c r="AA84" s="31">
        <v>1.4E-2</v>
      </c>
      <c r="AB84" s="31">
        <v>1.4E-2</v>
      </c>
      <c r="AC84" s="37" t="s">
        <v>163</v>
      </c>
      <c r="AD84" s="37" t="s">
        <v>163</v>
      </c>
      <c r="AE84" s="31">
        <v>1.4E-2</v>
      </c>
      <c r="AF84" s="37" t="s">
        <v>163</v>
      </c>
      <c r="AG84" s="31">
        <v>1.4E-2</v>
      </c>
      <c r="AH84" s="37" t="s">
        <v>163</v>
      </c>
      <c r="AI84" s="37" t="s">
        <v>163</v>
      </c>
      <c r="AJ84" s="31">
        <v>1.4E-2</v>
      </c>
      <c r="AK84" s="31">
        <v>1.4E-2</v>
      </c>
      <c r="AL84" s="31">
        <v>1.4E-2</v>
      </c>
      <c r="AM84" s="31">
        <v>1.4E-2</v>
      </c>
      <c r="AN84" s="37" t="s">
        <v>163</v>
      </c>
      <c r="AO84" s="31">
        <v>1.4E-2</v>
      </c>
      <c r="AP84" s="31">
        <v>1.4E-2</v>
      </c>
      <c r="AQ84" s="37" t="s">
        <v>163</v>
      </c>
      <c r="AR84" s="31">
        <v>1.4E-2</v>
      </c>
      <c r="AS84" s="31">
        <v>1.4E-2</v>
      </c>
      <c r="AT84" s="31">
        <v>1.4E-2</v>
      </c>
      <c r="AU84" s="31">
        <v>1.4E-2</v>
      </c>
      <c r="AV84" s="37" t="s">
        <v>163</v>
      </c>
      <c r="AW84" s="71">
        <v>0.02</v>
      </c>
      <c r="AX84" s="71">
        <v>0.02</v>
      </c>
      <c r="AY84" s="31">
        <v>2.9000000000000001E-2</v>
      </c>
      <c r="AZ84" s="31">
        <v>2.9000000000000001E-2</v>
      </c>
      <c r="BA84" s="37" t="s">
        <v>163</v>
      </c>
      <c r="BB84" s="37" t="s">
        <v>163</v>
      </c>
      <c r="BC84" s="37" t="s">
        <v>163</v>
      </c>
      <c r="BD84" s="37" t="s">
        <v>163</v>
      </c>
      <c r="BE84" s="29">
        <v>0.02</v>
      </c>
      <c r="BF84" s="31">
        <v>2.9000000000000001E-2</v>
      </c>
      <c r="BG84" s="31">
        <v>0.02</v>
      </c>
      <c r="BH84" s="31">
        <v>2.9000000000000001E-2</v>
      </c>
      <c r="BI84" s="31">
        <v>0.02</v>
      </c>
      <c r="BJ84" s="31">
        <v>2.9000000000000001E-2</v>
      </c>
      <c r="BK84" s="37" t="s">
        <v>163</v>
      </c>
      <c r="BL84" s="37" t="s">
        <v>163</v>
      </c>
      <c r="BM84" s="31">
        <v>0.02</v>
      </c>
      <c r="BN84" s="31">
        <v>2.9000000000000001E-2</v>
      </c>
      <c r="BO84" s="37" t="s">
        <v>163</v>
      </c>
      <c r="BP84" s="37" t="s">
        <v>163</v>
      </c>
      <c r="BQ84" s="37" t="s">
        <v>163</v>
      </c>
      <c r="BR84" s="37" t="s">
        <v>163</v>
      </c>
      <c r="BS84" s="37" t="s">
        <v>163</v>
      </c>
      <c r="BT84" s="37" t="s">
        <v>163</v>
      </c>
      <c r="BU84" s="37" t="s">
        <v>163</v>
      </c>
      <c r="BV84" s="31">
        <v>1.4E-2</v>
      </c>
      <c r="BW84" s="31">
        <v>1.7999999999999999E-2</v>
      </c>
      <c r="BX84" s="31">
        <v>1.4E-2</v>
      </c>
      <c r="BY84" s="37" t="s">
        <v>163</v>
      </c>
      <c r="BZ84" s="31">
        <v>1.4E-2</v>
      </c>
      <c r="CA84" s="31">
        <v>1.7999999999999999E-2</v>
      </c>
      <c r="CB84" s="31">
        <v>1.4E-2</v>
      </c>
      <c r="CC84" s="31">
        <v>1.7999999999999999E-2</v>
      </c>
      <c r="CD84" s="31">
        <v>1.7999999999999999E-2</v>
      </c>
      <c r="CE84" s="37" t="s">
        <v>163</v>
      </c>
      <c r="CF84" s="37" t="s">
        <v>163</v>
      </c>
      <c r="CG84" s="31">
        <v>1.4E-2</v>
      </c>
      <c r="CH84" s="31">
        <v>1.7999999999999999E-2</v>
      </c>
      <c r="CI84" s="37" t="s">
        <v>163</v>
      </c>
      <c r="CJ84" s="31">
        <v>1.4E-2</v>
      </c>
      <c r="CK84" s="31">
        <v>1.7999999999999999E-2</v>
      </c>
      <c r="CL84" s="37" t="s">
        <v>163</v>
      </c>
      <c r="CM84" s="37" t="s">
        <v>163</v>
      </c>
      <c r="CN84" s="37" t="s">
        <v>163</v>
      </c>
      <c r="CO84" s="37" t="s">
        <v>163</v>
      </c>
      <c r="CP84" s="37" t="s">
        <v>163</v>
      </c>
      <c r="CQ84" s="31">
        <v>1.4E-2</v>
      </c>
      <c r="CR84" s="31">
        <v>1.4E-2</v>
      </c>
      <c r="CS84" s="31">
        <v>1.4E-2</v>
      </c>
      <c r="CT84" s="31">
        <v>1.4E-2</v>
      </c>
      <c r="CU84" s="37" t="s">
        <v>163</v>
      </c>
      <c r="CV84" s="37" t="s">
        <v>163</v>
      </c>
      <c r="CW84" s="31">
        <v>1.4E-2</v>
      </c>
      <c r="CX84" s="31">
        <v>1.4E-2</v>
      </c>
      <c r="CY84" s="31">
        <v>1.4E-2</v>
      </c>
      <c r="CZ84" s="31">
        <v>1.4E-2</v>
      </c>
      <c r="DA84" s="31">
        <v>1.4E-2</v>
      </c>
      <c r="DB84" s="31">
        <v>1.4E-2</v>
      </c>
      <c r="DC84" s="37" t="s">
        <v>163</v>
      </c>
      <c r="DD84" s="37" t="s">
        <v>163</v>
      </c>
      <c r="DE84" s="31">
        <v>1.4E-2</v>
      </c>
      <c r="DF84" s="31">
        <v>1.4E-2</v>
      </c>
      <c r="DG84" s="31">
        <v>1.4E-2</v>
      </c>
      <c r="DH84" s="31">
        <v>1.4E-2</v>
      </c>
      <c r="DI84" s="37" t="s">
        <v>163</v>
      </c>
      <c r="DJ84" s="37" t="s">
        <v>163</v>
      </c>
      <c r="DK84" s="37" t="s">
        <v>163</v>
      </c>
      <c r="DL84" s="37" t="s">
        <v>163</v>
      </c>
      <c r="DM84" s="37" t="s">
        <v>163</v>
      </c>
      <c r="DN84" s="31">
        <v>1.4E-2</v>
      </c>
      <c r="DO84" s="31">
        <v>1.4E-2</v>
      </c>
      <c r="DP84" s="37" t="s">
        <v>163</v>
      </c>
      <c r="DQ84" s="31">
        <v>2.2999999999999909E-2</v>
      </c>
      <c r="DR84" s="31">
        <v>2.2999999999999909E-2</v>
      </c>
      <c r="DS84" s="31">
        <v>2.2999999999999909E-2</v>
      </c>
      <c r="DT84" s="31">
        <v>2.2999999999999909E-2</v>
      </c>
      <c r="DU84" s="31">
        <v>2.2999999999999909E-2</v>
      </c>
      <c r="DV84" s="31">
        <v>2.2999999999999909E-2</v>
      </c>
      <c r="DW84" s="31">
        <v>2.2999999999999909E-2</v>
      </c>
      <c r="DX84" s="31">
        <v>2.2999999999999909E-2</v>
      </c>
      <c r="DY84" s="31">
        <v>2.2999999999999909E-2</v>
      </c>
      <c r="DZ84" s="31">
        <v>2.2999999999999909E-2</v>
      </c>
      <c r="EA84" s="31">
        <v>2.2999999999999909E-2</v>
      </c>
      <c r="EB84" s="37" t="s">
        <v>163</v>
      </c>
      <c r="EC84" s="37" t="s">
        <v>163</v>
      </c>
      <c r="ED84" s="37" t="s">
        <v>163</v>
      </c>
      <c r="EE84" s="37" t="s">
        <v>163</v>
      </c>
      <c r="EF84" s="37" t="s">
        <v>163</v>
      </c>
      <c r="EG84" s="37" t="s">
        <v>163</v>
      </c>
      <c r="EH84" s="37" t="s">
        <v>163</v>
      </c>
      <c r="EI84" s="37" t="s">
        <v>163</v>
      </c>
      <c r="EJ84" s="31">
        <v>2.2999999999999909E-2</v>
      </c>
      <c r="EK84" s="31">
        <v>2.2999999999999909E-2</v>
      </c>
      <c r="EL84" s="31">
        <v>2.2999999999999909E-2</v>
      </c>
      <c r="EM84" s="31">
        <v>2.2999999999999909E-2</v>
      </c>
      <c r="EN84" s="31">
        <v>2.2999999999999909E-2</v>
      </c>
      <c r="EO84" s="31">
        <v>2.2999999999999909E-2</v>
      </c>
      <c r="EP84" s="37" t="s">
        <v>163</v>
      </c>
      <c r="EQ84" s="37" t="s">
        <v>163</v>
      </c>
      <c r="ER84" s="37" t="s">
        <v>163</v>
      </c>
      <c r="ES84" s="37" t="s">
        <v>163</v>
      </c>
      <c r="ET84" s="31">
        <v>2.2999999999999909E-2</v>
      </c>
      <c r="EU84" s="37" t="s">
        <v>163</v>
      </c>
      <c r="EV84" s="31">
        <v>2.2999999999999909E-2</v>
      </c>
      <c r="EW84" s="31">
        <v>2.2999999999999909E-2</v>
      </c>
      <c r="EX84" s="31">
        <v>2.2999999999999909E-2</v>
      </c>
      <c r="EY84" s="31">
        <v>2.2999999999999909E-2</v>
      </c>
      <c r="EZ84" s="31">
        <v>2.2999999999999909E-2</v>
      </c>
      <c r="FA84" s="31">
        <v>2.2999999999999909E-2</v>
      </c>
      <c r="FB84" s="31">
        <v>2.2999999999999909E-2</v>
      </c>
      <c r="FC84" s="31">
        <v>2.2999999999999909E-2</v>
      </c>
      <c r="FD84" s="37" t="s">
        <v>163</v>
      </c>
      <c r="FE84" s="37" t="s">
        <v>163</v>
      </c>
      <c r="FF84" s="37" t="s">
        <v>163</v>
      </c>
      <c r="FG84" s="31">
        <v>2.2999999999999909E-2</v>
      </c>
      <c r="FH84" s="31">
        <v>2.2999999999999909E-2</v>
      </c>
      <c r="FI84" s="31">
        <v>2.2999999999999909E-2</v>
      </c>
      <c r="FJ84" s="31">
        <v>2.2999999999999909E-2</v>
      </c>
      <c r="FK84" s="37" t="s">
        <v>163</v>
      </c>
      <c r="FL84" s="37" t="s">
        <v>163</v>
      </c>
      <c r="FM84" s="37" t="s">
        <v>163</v>
      </c>
      <c r="FN84" s="31">
        <v>2.3E-2</v>
      </c>
      <c r="FO84" s="31">
        <v>2.3E-2</v>
      </c>
      <c r="FP84" s="31">
        <v>0.05</v>
      </c>
      <c r="FQ84" s="31">
        <v>0.05</v>
      </c>
      <c r="FR84" s="31">
        <v>0.05</v>
      </c>
      <c r="FS84" s="31">
        <v>0.05</v>
      </c>
      <c r="FT84" s="31">
        <v>0.05</v>
      </c>
      <c r="FU84" s="31">
        <v>0.05</v>
      </c>
      <c r="FV84" s="31">
        <v>0.05</v>
      </c>
      <c r="FW84" s="31">
        <v>0.05</v>
      </c>
      <c r="FX84" s="37" t="s">
        <v>163</v>
      </c>
      <c r="FY84" s="37" t="s">
        <v>163</v>
      </c>
      <c r="FZ84" s="37" t="s">
        <v>163</v>
      </c>
      <c r="GA84" s="37" t="s">
        <v>163</v>
      </c>
      <c r="GB84" s="37" t="s">
        <v>163</v>
      </c>
      <c r="GC84" s="37" t="s">
        <v>163</v>
      </c>
      <c r="GD84" s="35" t="s">
        <v>163</v>
      </c>
      <c r="GE84" s="31">
        <v>0.05</v>
      </c>
      <c r="GF84" s="31">
        <v>0.05</v>
      </c>
      <c r="GG84" s="31">
        <v>0.05</v>
      </c>
      <c r="GH84" s="31">
        <v>0.05</v>
      </c>
      <c r="GI84" s="37" t="s">
        <v>163</v>
      </c>
      <c r="GJ84" s="37" t="s">
        <v>163</v>
      </c>
      <c r="GK84" s="37" t="s">
        <v>163</v>
      </c>
      <c r="GL84" s="31">
        <v>0.05</v>
      </c>
      <c r="GM84" s="31">
        <v>0.05</v>
      </c>
      <c r="GN84" s="31">
        <v>0.05</v>
      </c>
      <c r="GO84" s="31">
        <v>0.05</v>
      </c>
      <c r="GP84" s="37" t="s">
        <v>163</v>
      </c>
      <c r="GQ84" s="37" t="s">
        <v>163</v>
      </c>
      <c r="GR84" s="37" t="s">
        <v>163</v>
      </c>
      <c r="GS84" s="37" t="s">
        <v>163</v>
      </c>
      <c r="GT84" s="37" t="s">
        <v>163</v>
      </c>
      <c r="GU84" s="37" t="s">
        <v>163</v>
      </c>
      <c r="GV84" s="37" t="s">
        <v>163</v>
      </c>
      <c r="GW84" s="37" t="s">
        <v>163</v>
      </c>
      <c r="GX84" s="37" t="s">
        <v>163</v>
      </c>
      <c r="GY84" s="37" t="s">
        <v>163</v>
      </c>
      <c r="GZ84" s="37" t="s">
        <v>163</v>
      </c>
      <c r="HA84" s="37" t="s">
        <v>163</v>
      </c>
      <c r="HB84" s="41" t="s">
        <v>163</v>
      </c>
      <c r="HC84" s="41" t="s">
        <v>163</v>
      </c>
      <c r="HD84" s="41" t="s">
        <v>163</v>
      </c>
      <c r="HE84" s="41" t="s">
        <v>163</v>
      </c>
      <c r="HF84" s="41" t="s">
        <v>163</v>
      </c>
      <c r="HG84" s="41" t="s">
        <v>163</v>
      </c>
      <c r="HH84" s="41" t="s">
        <v>163</v>
      </c>
      <c r="HI84" s="41" t="s">
        <v>163</v>
      </c>
      <c r="HJ84" s="41" t="s">
        <v>163</v>
      </c>
      <c r="HK84" s="41" t="s">
        <v>163</v>
      </c>
      <c r="HL84" s="41" t="s">
        <v>163</v>
      </c>
      <c r="HM84" s="41" t="s">
        <v>163</v>
      </c>
      <c r="HN84" s="41"/>
      <c r="HO84" s="41"/>
      <c r="HP84" s="41" t="s">
        <v>163</v>
      </c>
      <c r="HQ84" s="41" t="s">
        <v>163</v>
      </c>
      <c r="HR84" s="41" t="s">
        <v>163</v>
      </c>
      <c r="HS84" s="41" t="s">
        <v>163</v>
      </c>
      <c r="HT84" s="41" t="s">
        <v>163</v>
      </c>
      <c r="HU84" s="41" t="s">
        <v>163</v>
      </c>
      <c r="HV84" s="41" t="s">
        <v>163</v>
      </c>
      <c r="HW84" s="41" t="s">
        <v>163</v>
      </c>
      <c r="HX84" s="41" t="s">
        <v>163</v>
      </c>
      <c r="HY84" s="41" t="s">
        <v>163</v>
      </c>
      <c r="HZ84" s="41" t="s">
        <v>163</v>
      </c>
      <c r="IA84" s="41" t="s">
        <v>163</v>
      </c>
      <c r="IB84" s="41" t="s">
        <v>163</v>
      </c>
      <c r="IC84" s="41" t="s">
        <v>163</v>
      </c>
      <c r="ID84" s="41" t="s">
        <v>163</v>
      </c>
      <c r="IE84" s="41" t="s">
        <v>163</v>
      </c>
      <c r="IF84" s="41" t="s">
        <v>163</v>
      </c>
      <c r="IG84" s="41" t="s">
        <v>163</v>
      </c>
      <c r="IH84" s="41" t="s">
        <v>163</v>
      </c>
      <c r="II84" s="41" t="s">
        <v>163</v>
      </c>
      <c r="IJ84" s="41" t="s">
        <v>163</v>
      </c>
      <c r="IK84" s="41" t="s">
        <v>163</v>
      </c>
      <c r="IL84" s="41" t="s">
        <v>163</v>
      </c>
      <c r="IM84" s="41" t="s">
        <v>163</v>
      </c>
      <c r="IN84" s="41" t="s">
        <v>163</v>
      </c>
      <c r="IO84" s="41"/>
      <c r="IP84" s="41" t="s">
        <v>163</v>
      </c>
      <c r="IQ84" s="41" t="s">
        <v>163</v>
      </c>
      <c r="IR84" s="41" t="s">
        <v>163</v>
      </c>
      <c r="IS84" s="41" t="s">
        <v>163</v>
      </c>
      <c r="IT84" s="41" t="s">
        <v>163</v>
      </c>
      <c r="IU84" s="41" t="s">
        <v>163</v>
      </c>
      <c r="IV84" s="41" t="s">
        <v>163</v>
      </c>
      <c r="IW84" s="41" t="s">
        <v>163</v>
      </c>
      <c r="IX84" s="41" t="s">
        <v>163</v>
      </c>
      <c r="IY84" s="41" t="s">
        <v>163</v>
      </c>
      <c r="IZ84" s="41" t="s">
        <v>163</v>
      </c>
      <c r="JA84" s="41" t="s">
        <v>163</v>
      </c>
      <c r="JB84" s="41" t="s">
        <v>163</v>
      </c>
      <c r="JC84" s="41"/>
    </row>
    <row r="85" spans="1:266" x14ac:dyDescent="0.25">
      <c r="A85" s="14" t="s">
        <v>653</v>
      </c>
      <c r="C85" s="50" t="s">
        <v>198</v>
      </c>
      <c r="D85" s="50" t="s">
        <v>623</v>
      </c>
      <c r="E85" s="50" t="s">
        <v>623</v>
      </c>
      <c r="AG85" s="73"/>
      <c r="AH85" s="73"/>
      <c r="AI85" s="73"/>
      <c r="AJ85" s="73"/>
      <c r="AK85" s="73"/>
      <c r="AL85" s="73"/>
      <c r="AM85" s="73"/>
      <c r="AN85" s="73"/>
      <c r="AO85" s="73"/>
      <c r="AP85" s="73"/>
      <c r="AQ85" s="73"/>
      <c r="AR85" s="73"/>
      <c r="AS85" s="73"/>
      <c r="AT85" s="73"/>
      <c r="AU85" s="73"/>
      <c r="AV85" s="73"/>
      <c r="AW85" s="73"/>
      <c r="AX85" s="73"/>
      <c r="AY85" s="73"/>
      <c r="AZ85" s="73"/>
      <c r="BA85" s="73"/>
      <c r="BB85" s="73"/>
      <c r="BC85" s="73"/>
      <c r="BD85" s="73"/>
      <c r="BE85" s="73"/>
      <c r="BF85" s="73"/>
      <c r="BG85" s="73"/>
      <c r="BH85" s="73"/>
      <c r="BI85" s="73"/>
      <c r="BJ85" s="73"/>
      <c r="BK85" s="73"/>
      <c r="BL85" s="73"/>
      <c r="BM85" s="73"/>
      <c r="BN85" s="73"/>
      <c r="BO85" s="73"/>
      <c r="BP85" s="73"/>
      <c r="BQ85" s="73"/>
      <c r="BR85" s="73"/>
      <c r="BS85" s="73"/>
      <c r="BT85" s="73"/>
      <c r="BU85" s="73"/>
      <c r="BV85" s="73"/>
      <c r="BW85" s="73"/>
      <c r="BX85" s="73"/>
      <c r="BY85" s="73"/>
      <c r="BZ85" s="73"/>
      <c r="CA85" s="73"/>
      <c r="CB85" s="73"/>
      <c r="CC85" s="73"/>
      <c r="CD85" s="73"/>
      <c r="CE85" s="73"/>
      <c r="CF85" s="73"/>
      <c r="CG85" s="73"/>
      <c r="CH85" s="73"/>
      <c r="CI85" s="73"/>
      <c r="CJ85" s="73"/>
      <c r="CK85" s="73"/>
      <c r="CL85" s="73"/>
      <c r="CM85" s="73"/>
      <c r="CN85" s="73"/>
      <c r="CO85" s="73"/>
      <c r="CP85" s="73"/>
      <c r="CQ85" s="73"/>
      <c r="CR85" s="73"/>
      <c r="CS85" s="73"/>
      <c r="CT85" s="73"/>
      <c r="CU85" s="73"/>
      <c r="CV85" s="73"/>
      <c r="CW85" s="73"/>
      <c r="CX85" s="73"/>
      <c r="CY85" s="73"/>
      <c r="CZ85" s="73"/>
      <c r="DA85" s="73"/>
      <c r="DB85" s="73"/>
      <c r="DC85" s="73"/>
      <c r="DD85" s="73"/>
      <c r="DE85" s="73"/>
      <c r="DF85" s="73"/>
      <c r="DG85" s="73"/>
      <c r="DH85" s="73"/>
      <c r="DI85" s="73"/>
      <c r="DJ85" s="73"/>
      <c r="DK85" s="73"/>
      <c r="DL85" s="73"/>
      <c r="DM85" s="73"/>
      <c r="DN85" s="73"/>
      <c r="DO85" s="73"/>
    </row>
    <row r="86" spans="1:266" x14ac:dyDescent="0.25">
      <c r="A86" s="17" t="s">
        <v>654</v>
      </c>
      <c r="C86" s="50" t="s">
        <v>172</v>
      </c>
      <c r="D86" s="50" t="s">
        <v>651</v>
      </c>
      <c r="E86" s="50" t="s">
        <v>623</v>
      </c>
      <c r="O86" s="490" t="s">
        <v>655</v>
      </c>
      <c r="P86" s="69" t="s">
        <v>174</v>
      </c>
      <c r="Q86" s="68" t="s">
        <v>176</v>
      </c>
      <c r="R86" s="68" t="s">
        <v>177</v>
      </c>
      <c r="S86" s="68" t="s">
        <v>178</v>
      </c>
      <c r="T86" s="68" t="s">
        <v>179</v>
      </c>
      <c r="U86" s="68" t="s">
        <v>180</v>
      </c>
      <c r="V86" s="68" t="s">
        <v>181</v>
      </c>
      <c r="W86" s="68" t="s">
        <v>182</v>
      </c>
      <c r="X86" s="68" t="s">
        <v>183</v>
      </c>
      <c r="Y86" s="68" t="s">
        <v>173</v>
      </c>
      <c r="Z86" s="68" t="s">
        <v>184</v>
      </c>
      <c r="AA86" s="68" t="s">
        <v>185</v>
      </c>
      <c r="AB86" s="68" t="s">
        <v>186</v>
      </c>
      <c r="AC86" s="68" t="s">
        <v>187</v>
      </c>
      <c r="AD86" s="68" t="s">
        <v>188</v>
      </c>
      <c r="AE86" s="68" t="s">
        <v>189</v>
      </c>
      <c r="AF86" s="68" t="s">
        <v>190</v>
      </c>
      <c r="AG86" s="184" t="s">
        <v>191</v>
      </c>
      <c r="AH86" s="68" t="s">
        <v>192</v>
      </c>
      <c r="AI86" s="68" t="s">
        <v>193</v>
      </c>
      <c r="AJ86" s="68" t="s">
        <v>194</v>
      </c>
      <c r="AK86" s="68" t="s">
        <v>195</v>
      </c>
      <c r="AL86" s="68" t="s">
        <v>196</v>
      </c>
      <c r="AM86" s="68" t="s">
        <v>197</v>
      </c>
      <c r="AN86" s="68" t="s">
        <v>198</v>
      </c>
      <c r="AO86" s="68" t="s">
        <v>172</v>
      </c>
      <c r="AP86" s="68" t="s">
        <v>199</v>
      </c>
      <c r="AQ86" s="68" t="s">
        <v>200</v>
      </c>
      <c r="AR86" s="68" t="s">
        <v>201</v>
      </c>
      <c r="AS86" s="68" t="s">
        <v>202</v>
      </c>
      <c r="AT86" s="68" t="s">
        <v>203</v>
      </c>
      <c r="AU86" s="68" t="s">
        <v>204</v>
      </c>
      <c r="AV86" s="68" t="s">
        <v>205</v>
      </c>
      <c r="AW86" s="68" t="s">
        <v>206</v>
      </c>
      <c r="AX86" s="68" t="s">
        <v>207</v>
      </c>
      <c r="AY86" s="68" t="s">
        <v>208</v>
      </c>
      <c r="AZ86" s="68" t="s">
        <v>209</v>
      </c>
      <c r="BA86" s="68" t="s">
        <v>210</v>
      </c>
      <c r="BB86" s="68" t="s">
        <v>211</v>
      </c>
      <c r="BC86" s="68" t="s">
        <v>212</v>
      </c>
      <c r="BD86" s="68" t="s">
        <v>459</v>
      </c>
      <c r="BE86" s="68" t="s">
        <v>213</v>
      </c>
      <c r="BF86" s="68" t="s">
        <v>214</v>
      </c>
      <c r="BG86" s="68" t="s">
        <v>215</v>
      </c>
      <c r="BH86" s="68" t="s">
        <v>216</v>
      </c>
      <c r="BI86" s="68" t="s">
        <v>217</v>
      </c>
      <c r="BJ86" s="68" t="s">
        <v>218</v>
      </c>
      <c r="BK86" s="68" t="s">
        <v>219</v>
      </c>
      <c r="BL86" s="68" t="s">
        <v>171</v>
      </c>
      <c r="BM86" s="68" t="s">
        <v>220</v>
      </c>
      <c r="BN86" s="68" t="s">
        <v>221</v>
      </c>
      <c r="BO86" s="68" t="s">
        <v>222</v>
      </c>
      <c r="BP86" s="68" t="s">
        <v>223</v>
      </c>
      <c r="BQ86" s="68" t="s">
        <v>224</v>
      </c>
      <c r="BR86" s="68" t="s">
        <v>225</v>
      </c>
      <c r="BS86" s="68" t="s">
        <v>226</v>
      </c>
      <c r="BT86" s="68" t="s">
        <v>227</v>
      </c>
      <c r="BU86" s="68" t="s">
        <v>228</v>
      </c>
      <c r="BV86" s="68" t="s">
        <v>229</v>
      </c>
      <c r="BW86" s="68" t="s">
        <v>230</v>
      </c>
      <c r="BX86" s="68" t="s">
        <v>231</v>
      </c>
      <c r="BY86" s="68" t="s">
        <v>232</v>
      </c>
      <c r="BZ86" s="68" t="s">
        <v>233</v>
      </c>
      <c r="CA86" s="68" t="s">
        <v>234</v>
      </c>
      <c r="CB86" s="68" t="s">
        <v>235</v>
      </c>
      <c r="CC86" s="68" t="s">
        <v>236</v>
      </c>
      <c r="CD86" s="68" t="s">
        <v>237</v>
      </c>
      <c r="CE86" s="68" t="s">
        <v>238</v>
      </c>
      <c r="CF86" s="68" t="s">
        <v>239</v>
      </c>
      <c r="CG86" s="68" t="s">
        <v>240</v>
      </c>
      <c r="CH86" s="68" t="s">
        <v>241</v>
      </c>
      <c r="CI86" s="68" t="s">
        <v>170</v>
      </c>
      <c r="CJ86" s="68" t="s">
        <v>242</v>
      </c>
      <c r="CK86" s="68" t="s">
        <v>243</v>
      </c>
      <c r="CL86" s="68" t="s">
        <v>244</v>
      </c>
      <c r="CM86" s="68" t="s">
        <v>245</v>
      </c>
      <c r="CN86" s="68" t="s">
        <v>246</v>
      </c>
      <c r="CO86" s="68" t="s">
        <v>247</v>
      </c>
      <c r="CP86" s="183" t="s">
        <v>248</v>
      </c>
      <c r="CQ86" s="68" t="s">
        <v>249</v>
      </c>
      <c r="CR86" s="68" t="s">
        <v>250</v>
      </c>
      <c r="CS86" s="68" t="s">
        <v>251</v>
      </c>
      <c r="CT86" s="68" t="s">
        <v>252</v>
      </c>
      <c r="CU86" s="68" t="s">
        <v>253</v>
      </c>
      <c r="CV86" s="68" t="s">
        <v>254</v>
      </c>
      <c r="CW86" s="68" t="s">
        <v>255</v>
      </c>
      <c r="CX86" s="68" t="s">
        <v>256</v>
      </c>
      <c r="CY86" s="68" t="s">
        <v>257</v>
      </c>
      <c r="CZ86" s="68" t="s">
        <v>258</v>
      </c>
      <c r="DA86" s="68" t="s">
        <v>259</v>
      </c>
      <c r="DB86" s="68" t="s">
        <v>260</v>
      </c>
      <c r="DC86" s="68" t="s">
        <v>169</v>
      </c>
      <c r="DD86" s="68" t="s">
        <v>261</v>
      </c>
      <c r="DE86" s="68" t="s">
        <v>262</v>
      </c>
      <c r="DF86" s="68" t="s">
        <v>263</v>
      </c>
      <c r="DG86" s="68" t="s">
        <v>264</v>
      </c>
      <c r="DH86" s="68" t="s">
        <v>265</v>
      </c>
      <c r="DI86" s="68" t="s">
        <v>266</v>
      </c>
      <c r="DJ86" s="68" t="s">
        <v>267</v>
      </c>
      <c r="DK86" s="68" t="s">
        <v>268</v>
      </c>
      <c r="DL86" s="68" t="s">
        <v>269</v>
      </c>
      <c r="DM86" s="68" t="s">
        <v>270</v>
      </c>
      <c r="DN86" s="68" t="s">
        <v>271</v>
      </c>
      <c r="DO86" s="68" t="s">
        <v>272</v>
      </c>
      <c r="DP86" s="68" t="s">
        <v>273</v>
      </c>
      <c r="DQ86" s="68" t="s">
        <v>274</v>
      </c>
      <c r="DR86" s="68" t="s">
        <v>275</v>
      </c>
      <c r="DS86" s="68" t="s">
        <v>276</v>
      </c>
      <c r="DT86" s="68" t="s">
        <v>277</v>
      </c>
      <c r="DU86" s="68" t="s">
        <v>278</v>
      </c>
      <c r="DV86" s="68" t="s">
        <v>279</v>
      </c>
      <c r="DW86" s="68" t="s">
        <v>280</v>
      </c>
      <c r="DX86" s="68" t="s">
        <v>281</v>
      </c>
      <c r="DY86" s="68" t="s">
        <v>282</v>
      </c>
      <c r="DZ86" s="68" t="s">
        <v>283</v>
      </c>
      <c r="EA86" s="68" t="s">
        <v>284</v>
      </c>
      <c r="EB86" s="68" t="s">
        <v>285</v>
      </c>
      <c r="EC86" s="68" t="s">
        <v>286</v>
      </c>
      <c r="ED86" s="68" t="s">
        <v>168</v>
      </c>
      <c r="EE86" s="68" t="s">
        <v>287</v>
      </c>
      <c r="EF86" s="68" t="s">
        <v>288</v>
      </c>
      <c r="EG86" s="68" t="s">
        <v>289</v>
      </c>
      <c r="EH86" s="68" t="s">
        <v>290</v>
      </c>
      <c r="EI86" s="68" t="s">
        <v>291</v>
      </c>
      <c r="EJ86" s="68" t="s">
        <v>292</v>
      </c>
      <c r="EK86" s="68" t="s">
        <v>293</v>
      </c>
      <c r="EL86" s="68" t="s">
        <v>294</v>
      </c>
      <c r="EM86" s="68" t="s">
        <v>295</v>
      </c>
      <c r="EN86" s="68" t="s">
        <v>296</v>
      </c>
      <c r="EO86" s="68" t="s">
        <v>297</v>
      </c>
      <c r="EP86" s="68" t="s">
        <v>298</v>
      </c>
      <c r="EQ86" s="68" t="s">
        <v>299</v>
      </c>
      <c r="ER86" s="68" t="s">
        <v>300</v>
      </c>
      <c r="ES86" s="68" t="s">
        <v>301</v>
      </c>
      <c r="ET86" s="68" t="s">
        <v>302</v>
      </c>
      <c r="EU86" s="68" t="s">
        <v>303</v>
      </c>
      <c r="EV86" s="68" t="s">
        <v>304</v>
      </c>
      <c r="EW86" s="68" t="s">
        <v>305</v>
      </c>
      <c r="EX86" s="68" t="s">
        <v>306</v>
      </c>
      <c r="EY86" s="68" t="s">
        <v>307</v>
      </c>
      <c r="EZ86" s="68" t="s">
        <v>308</v>
      </c>
      <c r="FA86" s="68" t="s">
        <v>309</v>
      </c>
      <c r="FB86" s="68" t="s">
        <v>310</v>
      </c>
      <c r="FC86" s="68" t="s">
        <v>311</v>
      </c>
      <c r="FD86" s="68" t="s">
        <v>312</v>
      </c>
      <c r="FE86" s="68" t="s">
        <v>313</v>
      </c>
      <c r="FF86" s="68" t="s">
        <v>167</v>
      </c>
      <c r="FG86" s="68" t="s">
        <v>314</v>
      </c>
      <c r="FH86" s="68" t="s">
        <v>315</v>
      </c>
      <c r="FI86" s="68" t="s">
        <v>316</v>
      </c>
      <c r="FJ86" s="68" t="s">
        <v>317</v>
      </c>
      <c r="FK86" s="68" t="s">
        <v>318</v>
      </c>
      <c r="FL86" s="68" t="s">
        <v>319</v>
      </c>
      <c r="FM86" s="68" t="s">
        <v>320</v>
      </c>
      <c r="FN86" s="68" t="s">
        <v>321</v>
      </c>
      <c r="FO86" s="68" t="s">
        <v>322</v>
      </c>
      <c r="FP86" s="68" t="s">
        <v>323</v>
      </c>
      <c r="FQ86" s="68" t="s">
        <v>324</v>
      </c>
      <c r="FR86" s="68" t="s">
        <v>325</v>
      </c>
      <c r="FS86" s="68" t="s">
        <v>326</v>
      </c>
      <c r="FT86" s="68" t="s">
        <v>327</v>
      </c>
      <c r="FU86" s="68" t="s">
        <v>328</v>
      </c>
      <c r="FV86" s="68" t="s">
        <v>329</v>
      </c>
      <c r="FW86" s="68" t="s">
        <v>330</v>
      </c>
      <c r="FX86" s="68" t="s">
        <v>331</v>
      </c>
      <c r="FY86" s="68" t="s">
        <v>332</v>
      </c>
      <c r="FZ86" s="68" t="s">
        <v>333</v>
      </c>
      <c r="GA86" s="68" t="s">
        <v>334</v>
      </c>
      <c r="GB86" s="68" t="s">
        <v>335</v>
      </c>
      <c r="GC86" s="68" t="s">
        <v>336</v>
      </c>
      <c r="GD86" s="68" t="s">
        <v>166</v>
      </c>
      <c r="GE86" s="68" t="s">
        <v>337</v>
      </c>
      <c r="GF86" s="68" t="s">
        <v>338</v>
      </c>
      <c r="GG86" s="68" t="s">
        <v>339</v>
      </c>
      <c r="GH86" s="68" t="s">
        <v>340</v>
      </c>
      <c r="GI86" s="68" t="s">
        <v>341</v>
      </c>
      <c r="GJ86" s="68" t="s">
        <v>342</v>
      </c>
      <c r="GK86" s="68" t="s">
        <v>343</v>
      </c>
      <c r="GL86" s="68" t="s">
        <v>344</v>
      </c>
      <c r="GM86" s="68" t="s">
        <v>345</v>
      </c>
      <c r="GN86" s="68" t="s">
        <v>346</v>
      </c>
      <c r="GO86" s="68" t="s">
        <v>347</v>
      </c>
      <c r="GP86" s="68" t="s">
        <v>348</v>
      </c>
      <c r="GQ86" s="68" t="s">
        <v>349</v>
      </c>
      <c r="GR86" s="68" t="s">
        <v>350</v>
      </c>
      <c r="GS86" s="68" t="s">
        <v>351</v>
      </c>
      <c r="GT86" s="68" t="s">
        <v>352</v>
      </c>
      <c r="GU86" s="68" t="s">
        <v>353</v>
      </c>
      <c r="GV86" s="68" t="s">
        <v>354</v>
      </c>
      <c r="GW86" s="68" t="s">
        <v>355</v>
      </c>
      <c r="GX86" s="68" t="s">
        <v>356</v>
      </c>
      <c r="GY86" s="68" t="s">
        <v>357</v>
      </c>
      <c r="GZ86" s="68" t="s">
        <v>358</v>
      </c>
      <c r="HA86" s="68" t="s">
        <v>359</v>
      </c>
      <c r="HB86" s="68" t="s">
        <v>360</v>
      </c>
      <c r="HC86" s="68" t="s">
        <v>165</v>
      </c>
      <c r="HD86" s="68" t="s">
        <v>361</v>
      </c>
      <c r="HE86" s="68" t="s">
        <v>362</v>
      </c>
      <c r="HF86" s="68" t="s">
        <v>363</v>
      </c>
      <c r="HG86" s="68" t="s">
        <v>364</v>
      </c>
      <c r="HH86" s="68" t="s">
        <v>365</v>
      </c>
      <c r="HI86" s="68" t="s">
        <v>366</v>
      </c>
      <c r="HJ86" s="68" t="s">
        <v>367</v>
      </c>
      <c r="HK86" s="187" t="s">
        <v>368</v>
      </c>
      <c r="HL86" s="68" t="s">
        <v>369</v>
      </c>
      <c r="HM86" s="68" t="s">
        <v>370</v>
      </c>
      <c r="HN86" s="68" t="s">
        <v>371</v>
      </c>
      <c r="HO86" s="68" t="s">
        <v>372</v>
      </c>
      <c r="HP86" s="68" t="s">
        <v>373</v>
      </c>
      <c r="HQ86" s="68" t="s">
        <v>374</v>
      </c>
      <c r="HR86" s="68" t="s">
        <v>375</v>
      </c>
      <c r="HS86" s="68" t="s">
        <v>376</v>
      </c>
      <c r="HT86" s="341" t="s">
        <v>377</v>
      </c>
      <c r="HU86" s="341" t="s">
        <v>378</v>
      </c>
      <c r="HV86" s="68" t="s">
        <v>379</v>
      </c>
      <c r="HW86" s="68" t="s">
        <v>380</v>
      </c>
      <c r="HX86" s="68" t="s">
        <v>381</v>
      </c>
      <c r="HY86" s="68" t="s">
        <v>382</v>
      </c>
      <c r="HZ86" s="183" t="s">
        <v>383</v>
      </c>
      <c r="IA86" s="68" t="s">
        <v>384</v>
      </c>
      <c r="IB86" s="68" t="s">
        <v>385</v>
      </c>
      <c r="IC86" s="68" t="s">
        <v>386</v>
      </c>
      <c r="ID86" s="187" t="s">
        <v>164</v>
      </c>
      <c r="IE86" s="187" t="s">
        <v>387</v>
      </c>
      <c r="IF86" s="68" t="s">
        <v>388</v>
      </c>
      <c r="IG86" s="68" t="s">
        <v>389</v>
      </c>
      <c r="IH86" s="68" t="s">
        <v>390</v>
      </c>
      <c r="II86" s="68" t="s">
        <v>391</v>
      </c>
      <c r="IJ86" s="68" t="s">
        <v>392</v>
      </c>
      <c r="IK86" s="68" t="s">
        <v>393</v>
      </c>
      <c r="IL86" s="68" t="s">
        <v>394</v>
      </c>
      <c r="IM86" s="68" t="s">
        <v>395</v>
      </c>
      <c r="IN86" s="68" t="s">
        <v>396</v>
      </c>
      <c r="IO86" s="68" t="s">
        <v>397</v>
      </c>
      <c r="IP86" s="187" t="s">
        <v>398</v>
      </c>
      <c r="IQ86" s="187" t="s">
        <v>399</v>
      </c>
      <c r="IR86" s="187" t="s">
        <v>400</v>
      </c>
      <c r="IS86" s="187" t="s">
        <v>401</v>
      </c>
      <c r="IT86" s="187" t="s">
        <v>402</v>
      </c>
      <c r="IU86" s="187" t="s">
        <v>403</v>
      </c>
      <c r="IV86" s="187" t="s">
        <v>404</v>
      </c>
      <c r="IW86" s="187" t="s">
        <v>405</v>
      </c>
      <c r="IX86" s="187" t="s">
        <v>406</v>
      </c>
      <c r="IY86" s="187" t="s">
        <v>407</v>
      </c>
      <c r="IZ86" s="187" t="s">
        <v>408</v>
      </c>
      <c r="JA86" s="187" t="s">
        <v>409</v>
      </c>
      <c r="JB86" s="187" t="s">
        <v>421</v>
      </c>
      <c r="JC86" s="68" t="s">
        <v>410</v>
      </c>
    </row>
    <row r="87" spans="1:266" x14ac:dyDescent="0.25">
      <c r="A87" s="18" t="s">
        <v>656</v>
      </c>
      <c r="C87" s="50" t="s">
        <v>200</v>
      </c>
      <c r="D87" s="50" t="s">
        <v>623</v>
      </c>
      <c r="E87" s="50" t="s">
        <v>623</v>
      </c>
      <c r="N87" t="s">
        <v>657</v>
      </c>
      <c r="O87" s="491"/>
      <c r="P87" s="28">
        <v>1.7999999999999999E-2</v>
      </c>
      <c r="Q87" s="29">
        <v>1.7999999999999999E-2</v>
      </c>
      <c r="R87" s="29">
        <v>1.7999999999999999E-2</v>
      </c>
      <c r="S87" s="29">
        <v>0</v>
      </c>
      <c r="T87" s="36" t="s">
        <v>163</v>
      </c>
      <c r="U87" s="36" t="s">
        <v>163</v>
      </c>
      <c r="V87" s="29">
        <v>0</v>
      </c>
      <c r="W87" s="29">
        <v>0</v>
      </c>
      <c r="X87" s="29">
        <v>1.7999999999999999E-2</v>
      </c>
      <c r="Y87" s="36" t="s">
        <v>163</v>
      </c>
      <c r="Z87" s="36" t="s">
        <v>163</v>
      </c>
      <c r="AA87" s="29">
        <v>1.7999999999999999E-2</v>
      </c>
      <c r="AB87" s="29">
        <v>1.4E-2</v>
      </c>
      <c r="AC87" s="36" t="s">
        <v>163</v>
      </c>
      <c r="AD87" s="29">
        <v>1.7999999999999999E-2</v>
      </c>
      <c r="AE87" s="29">
        <v>1.7999999999999999E-2</v>
      </c>
      <c r="AF87" s="29">
        <v>1.7999999999999999E-2</v>
      </c>
      <c r="AG87" s="70">
        <v>0</v>
      </c>
      <c r="AH87" s="36" t="s">
        <v>163</v>
      </c>
      <c r="AI87" s="70">
        <v>0</v>
      </c>
      <c r="AJ87" s="70">
        <v>0</v>
      </c>
      <c r="AK87" s="70">
        <v>0</v>
      </c>
      <c r="AL87" s="70">
        <v>0</v>
      </c>
      <c r="AM87" s="70">
        <v>0</v>
      </c>
      <c r="AN87" s="36" t="s">
        <v>163</v>
      </c>
      <c r="AO87" s="70">
        <v>0</v>
      </c>
      <c r="AP87" s="70">
        <v>0</v>
      </c>
      <c r="AQ87" s="36" t="s">
        <v>163</v>
      </c>
      <c r="AR87" s="70">
        <v>0</v>
      </c>
      <c r="AS87" s="70">
        <v>0</v>
      </c>
      <c r="AT87" s="70">
        <v>0</v>
      </c>
      <c r="AU87" s="70">
        <v>0</v>
      </c>
      <c r="AV87" s="36" t="s">
        <v>163</v>
      </c>
      <c r="AW87" s="70">
        <v>0</v>
      </c>
      <c r="AX87" s="70">
        <v>0</v>
      </c>
      <c r="AY87" s="70">
        <v>0</v>
      </c>
      <c r="AZ87" s="70">
        <v>0</v>
      </c>
      <c r="BA87" s="70">
        <v>0</v>
      </c>
      <c r="BB87" s="70">
        <v>0</v>
      </c>
      <c r="BC87" s="70">
        <v>0</v>
      </c>
      <c r="BD87" s="70">
        <v>0</v>
      </c>
      <c r="BE87" s="70">
        <v>0</v>
      </c>
      <c r="BF87" s="70">
        <v>0</v>
      </c>
      <c r="BG87" s="70">
        <v>0</v>
      </c>
      <c r="BH87" s="70">
        <v>0</v>
      </c>
      <c r="BI87" s="70">
        <v>0</v>
      </c>
      <c r="BJ87" s="70">
        <v>0</v>
      </c>
      <c r="BK87" s="36" t="s">
        <v>163</v>
      </c>
      <c r="BL87" s="70">
        <v>0</v>
      </c>
      <c r="BM87" s="70">
        <v>0</v>
      </c>
      <c r="BN87" s="70">
        <v>0</v>
      </c>
      <c r="BO87" s="70">
        <v>0</v>
      </c>
      <c r="BP87" s="70">
        <v>0</v>
      </c>
      <c r="BQ87" s="36" t="s">
        <v>163</v>
      </c>
      <c r="BR87" s="36" t="s">
        <v>163</v>
      </c>
      <c r="BS87" s="36" t="s">
        <v>163</v>
      </c>
      <c r="BT87" s="36" t="s">
        <v>163</v>
      </c>
      <c r="BU87" s="36" t="s">
        <v>163</v>
      </c>
      <c r="BV87" s="70">
        <v>0</v>
      </c>
      <c r="BW87" s="70">
        <v>0</v>
      </c>
      <c r="BX87" s="70">
        <v>0</v>
      </c>
      <c r="BY87" s="70">
        <v>0</v>
      </c>
      <c r="BZ87" s="70">
        <v>0</v>
      </c>
      <c r="CA87" s="70">
        <v>0</v>
      </c>
      <c r="CB87" s="70">
        <v>0</v>
      </c>
      <c r="CC87" s="70">
        <v>0</v>
      </c>
      <c r="CD87" s="70">
        <v>0</v>
      </c>
      <c r="CE87" s="70">
        <v>0</v>
      </c>
      <c r="CF87" s="70">
        <v>0</v>
      </c>
      <c r="CG87" s="70">
        <v>0</v>
      </c>
      <c r="CH87" s="70">
        <v>0</v>
      </c>
      <c r="CI87" s="36" t="s">
        <v>163</v>
      </c>
      <c r="CJ87" s="70">
        <v>0</v>
      </c>
      <c r="CK87" s="70">
        <v>0</v>
      </c>
      <c r="CL87" s="70">
        <v>0</v>
      </c>
      <c r="CM87" s="70">
        <v>0</v>
      </c>
      <c r="CN87" s="36" t="s">
        <v>163</v>
      </c>
      <c r="CO87" s="70">
        <v>0</v>
      </c>
      <c r="CP87" s="36" t="s">
        <v>163</v>
      </c>
      <c r="CQ87" s="70">
        <v>0</v>
      </c>
      <c r="CR87" s="70">
        <v>0</v>
      </c>
      <c r="CS87" s="70">
        <v>0</v>
      </c>
      <c r="CT87" s="70">
        <v>0</v>
      </c>
      <c r="CU87" s="36" t="s">
        <v>163</v>
      </c>
      <c r="CV87" s="36" t="s">
        <v>163</v>
      </c>
      <c r="CW87" s="70">
        <v>0</v>
      </c>
      <c r="CX87" s="70">
        <v>0</v>
      </c>
      <c r="CY87" s="70">
        <v>0</v>
      </c>
      <c r="CZ87" s="70">
        <v>0</v>
      </c>
      <c r="DA87" s="70">
        <v>0</v>
      </c>
      <c r="DB87" s="70">
        <v>0</v>
      </c>
      <c r="DC87" s="70">
        <v>0</v>
      </c>
      <c r="DD87" s="70">
        <v>0</v>
      </c>
      <c r="DE87" s="70">
        <v>0</v>
      </c>
      <c r="DF87" s="70">
        <v>0</v>
      </c>
      <c r="DG87" s="70">
        <v>0</v>
      </c>
      <c r="DH87" s="70">
        <v>0</v>
      </c>
      <c r="DI87" s="70">
        <v>0</v>
      </c>
      <c r="DJ87" s="70">
        <v>0</v>
      </c>
      <c r="DK87" s="36" t="s">
        <v>163</v>
      </c>
      <c r="DL87" s="36" t="s">
        <v>163</v>
      </c>
      <c r="DM87" s="70">
        <v>0</v>
      </c>
      <c r="DN87" s="70">
        <v>0</v>
      </c>
      <c r="DO87" s="70">
        <v>0</v>
      </c>
      <c r="DP87" s="36" t="s">
        <v>163</v>
      </c>
      <c r="DQ87" s="29">
        <v>3.0000000000000027E-2</v>
      </c>
      <c r="DR87" s="29">
        <v>3.0000000000000027E-2</v>
      </c>
      <c r="DS87" s="29">
        <v>3.0000000000000027E-2</v>
      </c>
      <c r="DT87" s="29">
        <v>3.0000000000000027E-2</v>
      </c>
      <c r="DU87" s="29">
        <v>3.0000000000000027E-2</v>
      </c>
      <c r="DV87" s="29">
        <v>3.0000000000000027E-2</v>
      </c>
      <c r="DW87" s="29">
        <v>3.0000000000000027E-2</v>
      </c>
      <c r="DX87" s="29">
        <v>3.0000000000000027E-2</v>
      </c>
      <c r="DY87" s="29">
        <v>3.0000000000000027E-2</v>
      </c>
      <c r="DZ87" s="29">
        <v>3.0000000000000027E-2</v>
      </c>
      <c r="EA87" s="29">
        <v>3.0000000000000027E-2</v>
      </c>
      <c r="EB87" s="36" t="s">
        <v>163</v>
      </c>
      <c r="EC87" s="36" t="s">
        <v>163</v>
      </c>
      <c r="ED87" s="29">
        <v>3.0000000000000027E-2</v>
      </c>
      <c r="EE87" s="29">
        <v>3.0000000000000027E-2</v>
      </c>
      <c r="EF87" s="29">
        <v>3.0000000000000027E-2</v>
      </c>
      <c r="EG87" s="29">
        <v>3.0000000000000027E-2</v>
      </c>
      <c r="EH87" s="29">
        <v>3.0000000000000027E-2</v>
      </c>
      <c r="EI87" s="29">
        <v>3.0000000000000027E-2</v>
      </c>
      <c r="EJ87" s="29">
        <v>3.0000000000000027E-2</v>
      </c>
      <c r="EK87" s="29">
        <v>3.0000000000000027E-2</v>
      </c>
      <c r="EL87" s="29">
        <v>3.0000000000000027E-2</v>
      </c>
      <c r="EM87" s="29">
        <v>3.0000000000000027E-2</v>
      </c>
      <c r="EN87" s="29">
        <v>3.0000000000000027E-2</v>
      </c>
      <c r="EO87" s="29">
        <v>3.0000000000000027E-2</v>
      </c>
      <c r="EP87" s="29">
        <v>3.0000000000000027E-2</v>
      </c>
      <c r="EQ87" s="29">
        <v>3.0000000000000027E-2</v>
      </c>
      <c r="ER87" s="29">
        <v>3.0000000000000027E-2</v>
      </c>
      <c r="ES87" s="29">
        <v>3.0000000000000027E-2</v>
      </c>
      <c r="ET87" s="29">
        <v>3.0000000000000027E-2</v>
      </c>
      <c r="EU87" s="29">
        <v>3.0000000000000027E-2</v>
      </c>
      <c r="EV87" s="29">
        <v>3.0000000000000027E-2</v>
      </c>
      <c r="EW87" s="29">
        <v>3.0000000000000027E-2</v>
      </c>
      <c r="EX87" s="29">
        <v>3.0000000000000027E-2</v>
      </c>
      <c r="EY87" s="29">
        <v>3.0000000000000027E-2</v>
      </c>
      <c r="EZ87" s="29">
        <v>3.0000000000000027E-2</v>
      </c>
      <c r="FA87" s="29">
        <v>3.0000000000000027E-2</v>
      </c>
      <c r="FB87" s="29">
        <v>3.0000000000000027E-2</v>
      </c>
      <c r="FC87" s="29">
        <v>3.0000000000000027E-2</v>
      </c>
      <c r="FD87" s="36" t="s">
        <v>163</v>
      </c>
      <c r="FE87" s="36" t="s">
        <v>163</v>
      </c>
      <c r="FF87" s="36" t="s">
        <v>163</v>
      </c>
      <c r="FG87" s="29">
        <v>3.0000000000000027E-2</v>
      </c>
      <c r="FH87" s="29">
        <v>3.0000000000000027E-2</v>
      </c>
      <c r="FI87" s="29">
        <v>3.0000000000000027E-2</v>
      </c>
      <c r="FJ87" s="29">
        <v>3.0000000000000027E-2</v>
      </c>
      <c r="FK87" s="29">
        <v>3.0000000000000027E-2</v>
      </c>
      <c r="FL87" s="29">
        <v>3.0000000000000027E-2</v>
      </c>
      <c r="FM87" s="36" t="s">
        <v>163</v>
      </c>
      <c r="FN87" s="29">
        <v>0.03</v>
      </c>
      <c r="FO87" s="29">
        <v>0.03</v>
      </c>
      <c r="FP87" s="29">
        <v>0.05</v>
      </c>
      <c r="FQ87" s="29">
        <v>0.05</v>
      </c>
      <c r="FR87" s="29">
        <v>0.05</v>
      </c>
      <c r="FS87" s="29">
        <v>0.05</v>
      </c>
      <c r="FT87" s="29">
        <v>0.05</v>
      </c>
      <c r="FU87" s="29">
        <v>0.05</v>
      </c>
      <c r="FV87" s="29">
        <v>0.05</v>
      </c>
      <c r="FW87" s="29">
        <v>0.05</v>
      </c>
      <c r="FX87" s="29">
        <v>0.05</v>
      </c>
      <c r="FY87" s="29">
        <v>0.05</v>
      </c>
      <c r="FZ87" s="29">
        <v>0.03</v>
      </c>
      <c r="GA87" s="29">
        <v>0.03</v>
      </c>
      <c r="GB87" s="29">
        <v>0.05</v>
      </c>
      <c r="GC87" s="29">
        <v>0.03</v>
      </c>
      <c r="GD87" s="34" t="s">
        <v>163</v>
      </c>
      <c r="GE87" s="29">
        <v>0.05</v>
      </c>
      <c r="GF87" s="29">
        <v>0.05</v>
      </c>
      <c r="GG87" s="29">
        <v>0.05</v>
      </c>
      <c r="GH87" s="29">
        <v>0.05</v>
      </c>
      <c r="GI87" s="29">
        <v>0.05</v>
      </c>
      <c r="GJ87" s="29">
        <v>0.05</v>
      </c>
      <c r="GK87" s="36" t="s">
        <v>163</v>
      </c>
      <c r="GL87" s="29">
        <v>0.05</v>
      </c>
      <c r="GM87" s="29">
        <v>0.05</v>
      </c>
      <c r="GN87" s="29">
        <v>0.05</v>
      </c>
      <c r="GO87" s="29">
        <v>0.05</v>
      </c>
      <c r="GP87" s="36" t="s">
        <v>163</v>
      </c>
      <c r="GQ87" s="36" t="s">
        <v>163</v>
      </c>
      <c r="GR87" s="36" t="s">
        <v>163</v>
      </c>
      <c r="GS87" s="36" t="s">
        <v>163</v>
      </c>
      <c r="GT87" s="36" t="s">
        <v>163</v>
      </c>
      <c r="GU87" s="36" t="s">
        <v>163</v>
      </c>
      <c r="GV87" s="36" t="s">
        <v>163</v>
      </c>
      <c r="GW87" s="36" t="s">
        <v>163</v>
      </c>
      <c r="GX87" s="36" t="s">
        <v>163</v>
      </c>
      <c r="GY87" s="36" t="s">
        <v>163</v>
      </c>
      <c r="GZ87" s="29">
        <v>0.05</v>
      </c>
      <c r="HA87" s="29">
        <v>0.05</v>
      </c>
      <c r="HB87" s="39" t="s">
        <v>163</v>
      </c>
      <c r="HC87" s="39" t="s">
        <v>163</v>
      </c>
      <c r="HD87" s="39" t="s">
        <v>163</v>
      </c>
      <c r="HE87" s="39" t="s">
        <v>163</v>
      </c>
      <c r="HF87" s="39" t="s">
        <v>163</v>
      </c>
      <c r="HG87" s="39" t="s">
        <v>163</v>
      </c>
      <c r="HH87" s="39" t="s">
        <v>163</v>
      </c>
      <c r="HI87" s="39" t="s">
        <v>163</v>
      </c>
      <c r="HJ87" s="39" t="s">
        <v>163</v>
      </c>
      <c r="HK87" s="39" t="s">
        <v>163</v>
      </c>
      <c r="HL87" s="39" t="s">
        <v>163</v>
      </c>
      <c r="HM87" s="39" t="s">
        <v>163</v>
      </c>
      <c r="HN87" s="39"/>
      <c r="HO87" s="39"/>
      <c r="HP87" s="39" t="s">
        <v>163</v>
      </c>
      <c r="HQ87" s="39" t="s">
        <v>163</v>
      </c>
      <c r="HR87" s="39" t="s">
        <v>163</v>
      </c>
      <c r="HS87" s="39" t="s">
        <v>163</v>
      </c>
      <c r="HT87" s="39" t="s">
        <v>163</v>
      </c>
      <c r="HU87" s="39" t="s">
        <v>163</v>
      </c>
      <c r="HV87" s="39" t="s">
        <v>163</v>
      </c>
      <c r="HW87" s="39" t="s">
        <v>163</v>
      </c>
      <c r="HX87" s="39" t="s">
        <v>163</v>
      </c>
      <c r="HY87" s="39" t="s">
        <v>163</v>
      </c>
      <c r="HZ87" s="39" t="s">
        <v>163</v>
      </c>
      <c r="IA87" s="39" t="s">
        <v>163</v>
      </c>
      <c r="IB87" s="39" t="s">
        <v>163</v>
      </c>
      <c r="IC87" s="39" t="s">
        <v>163</v>
      </c>
      <c r="ID87" s="39" t="s">
        <v>163</v>
      </c>
      <c r="IE87" s="39" t="s">
        <v>163</v>
      </c>
      <c r="IF87" s="39" t="s">
        <v>163</v>
      </c>
      <c r="IG87" s="39" t="s">
        <v>163</v>
      </c>
      <c r="IH87" s="39" t="s">
        <v>163</v>
      </c>
      <c r="II87" s="39" t="s">
        <v>163</v>
      </c>
      <c r="IJ87" s="39" t="s">
        <v>163</v>
      </c>
      <c r="IK87" s="39" t="s">
        <v>163</v>
      </c>
      <c r="IL87" s="39" t="s">
        <v>163</v>
      </c>
      <c r="IM87" s="39" t="s">
        <v>163</v>
      </c>
      <c r="IN87" s="39" t="s">
        <v>163</v>
      </c>
      <c r="IO87" s="39"/>
      <c r="IP87" s="39" t="s">
        <v>163</v>
      </c>
      <c r="IQ87" s="39" t="s">
        <v>163</v>
      </c>
      <c r="IR87" s="39" t="s">
        <v>163</v>
      </c>
      <c r="IS87" s="39" t="s">
        <v>163</v>
      </c>
      <c r="IT87" s="39" t="s">
        <v>163</v>
      </c>
      <c r="IU87" s="39" t="s">
        <v>163</v>
      </c>
      <c r="IV87" s="39" t="s">
        <v>163</v>
      </c>
      <c r="IW87" s="39" t="s">
        <v>163</v>
      </c>
      <c r="IX87" s="39" t="s">
        <v>163</v>
      </c>
      <c r="IY87" s="39" t="s">
        <v>163</v>
      </c>
      <c r="IZ87" s="39" t="s">
        <v>163</v>
      </c>
      <c r="JA87" s="39" t="s">
        <v>163</v>
      </c>
      <c r="JB87" s="39" t="s">
        <v>163</v>
      </c>
      <c r="JC87" s="39"/>
    </row>
    <row r="88" spans="1:266" x14ac:dyDescent="0.25">
      <c r="C88" s="50" t="s">
        <v>201</v>
      </c>
      <c r="D88" s="50" t="s">
        <v>651</v>
      </c>
      <c r="E88" s="50" t="s">
        <v>623</v>
      </c>
      <c r="O88" s="491"/>
      <c r="P88" s="28">
        <v>1.7999999999999999E-2</v>
      </c>
      <c r="Q88" s="29">
        <v>1.7999999999999999E-2</v>
      </c>
      <c r="R88" s="29">
        <v>1.7999999999999999E-2</v>
      </c>
      <c r="S88" s="29">
        <v>0</v>
      </c>
      <c r="T88" s="36" t="s">
        <v>163</v>
      </c>
      <c r="U88" s="36" t="s">
        <v>163</v>
      </c>
      <c r="V88" s="29">
        <v>0</v>
      </c>
      <c r="W88" s="29">
        <v>0</v>
      </c>
      <c r="X88" s="29">
        <v>1.7999999999999999E-2</v>
      </c>
      <c r="Y88" s="36" t="s">
        <v>163</v>
      </c>
      <c r="Z88" s="36" t="s">
        <v>163</v>
      </c>
      <c r="AA88" s="29">
        <v>1.7999999999999999E-2</v>
      </c>
      <c r="AB88" s="29">
        <v>1.4E-2</v>
      </c>
      <c r="AC88" s="36" t="s">
        <v>163</v>
      </c>
      <c r="AD88" s="29">
        <v>1.4E-2</v>
      </c>
      <c r="AE88" s="29">
        <v>1.7999999999999999E-2</v>
      </c>
      <c r="AF88" s="29">
        <v>1.7999999999999999E-2</v>
      </c>
      <c r="AG88" s="70">
        <v>0</v>
      </c>
      <c r="AH88" s="36" t="s">
        <v>163</v>
      </c>
      <c r="AI88" s="70">
        <v>0</v>
      </c>
      <c r="AJ88" s="70">
        <v>0</v>
      </c>
      <c r="AK88" s="70">
        <v>0</v>
      </c>
      <c r="AL88" s="70">
        <v>0</v>
      </c>
      <c r="AM88" s="70">
        <v>0</v>
      </c>
      <c r="AN88" s="36" t="s">
        <v>163</v>
      </c>
      <c r="AO88" s="70">
        <v>0</v>
      </c>
      <c r="AP88" s="70">
        <v>0</v>
      </c>
      <c r="AQ88" s="36" t="s">
        <v>163</v>
      </c>
      <c r="AR88" s="70">
        <v>0</v>
      </c>
      <c r="AS88" s="70">
        <v>0</v>
      </c>
      <c r="AT88" s="70">
        <v>0</v>
      </c>
      <c r="AU88" s="70">
        <v>0</v>
      </c>
      <c r="AV88" s="36" t="s">
        <v>163</v>
      </c>
      <c r="AW88" s="70">
        <v>0</v>
      </c>
      <c r="AX88" s="70">
        <v>0</v>
      </c>
      <c r="AY88" s="70">
        <v>0</v>
      </c>
      <c r="AZ88" s="70">
        <v>0</v>
      </c>
      <c r="BA88" s="70">
        <v>0</v>
      </c>
      <c r="BB88" s="70">
        <v>0</v>
      </c>
      <c r="BC88" s="70">
        <v>0</v>
      </c>
      <c r="BD88" s="70">
        <v>0</v>
      </c>
      <c r="BE88" s="70">
        <v>0</v>
      </c>
      <c r="BF88" s="70">
        <v>0</v>
      </c>
      <c r="BG88" s="70">
        <v>0</v>
      </c>
      <c r="BH88" s="70">
        <v>0</v>
      </c>
      <c r="BI88" s="70">
        <v>0</v>
      </c>
      <c r="BJ88" s="70">
        <v>0</v>
      </c>
      <c r="BK88" s="36" t="s">
        <v>163</v>
      </c>
      <c r="BL88" s="70">
        <v>0</v>
      </c>
      <c r="BM88" s="70">
        <v>0</v>
      </c>
      <c r="BN88" s="70">
        <v>0</v>
      </c>
      <c r="BO88" s="70">
        <v>0</v>
      </c>
      <c r="BP88" s="70">
        <v>0</v>
      </c>
      <c r="BQ88" s="36" t="s">
        <v>163</v>
      </c>
      <c r="BR88" s="36" t="s">
        <v>163</v>
      </c>
      <c r="BS88" s="36" t="s">
        <v>163</v>
      </c>
      <c r="BT88" s="36" t="s">
        <v>163</v>
      </c>
      <c r="BU88" s="36" t="s">
        <v>163</v>
      </c>
      <c r="BV88" s="70">
        <v>0</v>
      </c>
      <c r="BW88" s="70">
        <v>0</v>
      </c>
      <c r="BX88" s="70">
        <v>0</v>
      </c>
      <c r="BY88" s="70">
        <v>0</v>
      </c>
      <c r="BZ88" s="70">
        <v>0</v>
      </c>
      <c r="CA88" s="70">
        <v>0</v>
      </c>
      <c r="CB88" s="70">
        <v>0</v>
      </c>
      <c r="CC88" s="70">
        <v>0</v>
      </c>
      <c r="CD88" s="70">
        <v>0</v>
      </c>
      <c r="CE88" s="70">
        <v>0</v>
      </c>
      <c r="CF88" s="70">
        <v>0</v>
      </c>
      <c r="CG88" s="70">
        <v>0</v>
      </c>
      <c r="CH88" s="70">
        <v>0</v>
      </c>
      <c r="CI88" s="36" t="s">
        <v>163</v>
      </c>
      <c r="CJ88" s="70">
        <v>0</v>
      </c>
      <c r="CK88" s="70">
        <v>0</v>
      </c>
      <c r="CL88" s="70">
        <v>0</v>
      </c>
      <c r="CM88" s="70">
        <v>0</v>
      </c>
      <c r="CN88" s="36" t="s">
        <v>163</v>
      </c>
      <c r="CO88" s="70">
        <v>0</v>
      </c>
      <c r="CP88" s="36" t="s">
        <v>163</v>
      </c>
      <c r="CQ88" s="70">
        <v>0</v>
      </c>
      <c r="CR88" s="70">
        <v>0</v>
      </c>
      <c r="CS88" s="70">
        <v>0</v>
      </c>
      <c r="CT88" s="70">
        <v>0</v>
      </c>
      <c r="CU88" s="36" t="s">
        <v>163</v>
      </c>
      <c r="CV88" s="36" t="s">
        <v>163</v>
      </c>
      <c r="CW88" s="70">
        <v>0</v>
      </c>
      <c r="CX88" s="70">
        <v>0</v>
      </c>
      <c r="CY88" s="70">
        <v>0</v>
      </c>
      <c r="CZ88" s="70">
        <v>0</v>
      </c>
      <c r="DA88" s="70">
        <v>0</v>
      </c>
      <c r="DB88" s="70">
        <v>0</v>
      </c>
      <c r="DC88" s="70">
        <v>0</v>
      </c>
      <c r="DD88" s="70">
        <v>0</v>
      </c>
      <c r="DE88" s="70">
        <v>0</v>
      </c>
      <c r="DF88" s="70">
        <v>0</v>
      </c>
      <c r="DG88" s="70">
        <v>0</v>
      </c>
      <c r="DH88" s="70">
        <v>0</v>
      </c>
      <c r="DI88" s="70">
        <v>0</v>
      </c>
      <c r="DJ88" s="70">
        <v>0</v>
      </c>
      <c r="DK88" s="36" t="s">
        <v>163</v>
      </c>
      <c r="DL88" s="36" t="s">
        <v>163</v>
      </c>
      <c r="DM88" s="70">
        <v>0</v>
      </c>
      <c r="DN88" s="70">
        <v>0</v>
      </c>
      <c r="DO88" s="70">
        <v>0</v>
      </c>
      <c r="DP88" s="36" t="s">
        <v>163</v>
      </c>
      <c r="DQ88" s="29">
        <v>3.0000000000000027E-2</v>
      </c>
      <c r="DR88" s="29">
        <v>3.0000000000000027E-2</v>
      </c>
      <c r="DS88" s="29">
        <v>3.0000000000000027E-2</v>
      </c>
      <c r="DT88" s="29">
        <v>3.0000000000000027E-2</v>
      </c>
      <c r="DU88" s="29">
        <v>3.0000000000000027E-2</v>
      </c>
      <c r="DV88" s="29">
        <v>3.0000000000000027E-2</v>
      </c>
      <c r="DW88" s="29">
        <v>3.0000000000000027E-2</v>
      </c>
      <c r="DX88" s="29">
        <v>3.0000000000000027E-2</v>
      </c>
      <c r="DY88" s="29">
        <v>3.0000000000000027E-2</v>
      </c>
      <c r="DZ88" s="29">
        <v>3.0000000000000027E-2</v>
      </c>
      <c r="EA88" s="29">
        <v>3.0000000000000027E-2</v>
      </c>
      <c r="EB88" s="36" t="s">
        <v>163</v>
      </c>
      <c r="EC88" s="36" t="s">
        <v>163</v>
      </c>
      <c r="ED88" s="29">
        <v>3.0000000000000027E-2</v>
      </c>
      <c r="EE88" s="29">
        <v>3.0000000000000027E-2</v>
      </c>
      <c r="EF88" s="29">
        <v>3.0000000000000027E-2</v>
      </c>
      <c r="EG88" s="29">
        <v>3.0000000000000027E-2</v>
      </c>
      <c r="EH88" s="29">
        <v>3.0000000000000027E-2</v>
      </c>
      <c r="EI88" s="29">
        <v>3.0000000000000027E-2</v>
      </c>
      <c r="EJ88" s="29">
        <v>3.0000000000000027E-2</v>
      </c>
      <c r="EK88" s="29">
        <v>3.0000000000000027E-2</v>
      </c>
      <c r="EL88" s="29">
        <v>3.0000000000000027E-2</v>
      </c>
      <c r="EM88" s="29">
        <v>3.0000000000000027E-2</v>
      </c>
      <c r="EN88" s="29">
        <v>3.0000000000000027E-2</v>
      </c>
      <c r="EO88" s="29">
        <v>3.0000000000000027E-2</v>
      </c>
      <c r="EP88" s="29">
        <v>3.0000000000000027E-2</v>
      </c>
      <c r="EQ88" s="29">
        <v>3.0000000000000027E-2</v>
      </c>
      <c r="ER88" s="29">
        <v>3.0000000000000027E-2</v>
      </c>
      <c r="ES88" s="29">
        <v>3.0000000000000027E-2</v>
      </c>
      <c r="ET88" s="29">
        <v>3.0000000000000027E-2</v>
      </c>
      <c r="EU88" s="29">
        <v>3.0000000000000027E-2</v>
      </c>
      <c r="EV88" s="29">
        <v>3.0000000000000027E-2</v>
      </c>
      <c r="EW88" s="29">
        <v>3.0000000000000027E-2</v>
      </c>
      <c r="EX88" s="29">
        <v>3.0000000000000027E-2</v>
      </c>
      <c r="EY88" s="29">
        <v>3.0000000000000027E-2</v>
      </c>
      <c r="EZ88" s="29">
        <v>3.0000000000000027E-2</v>
      </c>
      <c r="FA88" s="29">
        <v>3.0000000000000027E-2</v>
      </c>
      <c r="FB88" s="29">
        <v>3.0000000000000027E-2</v>
      </c>
      <c r="FC88" s="29">
        <v>3.0000000000000027E-2</v>
      </c>
      <c r="FD88" s="36" t="s">
        <v>163</v>
      </c>
      <c r="FE88" s="36" t="s">
        <v>163</v>
      </c>
      <c r="FF88" s="36" t="s">
        <v>163</v>
      </c>
      <c r="FG88" s="29">
        <v>3.0000000000000027E-2</v>
      </c>
      <c r="FH88" s="29">
        <v>3.0000000000000027E-2</v>
      </c>
      <c r="FI88" s="29">
        <v>3.0000000000000027E-2</v>
      </c>
      <c r="FJ88" s="29">
        <v>3.0000000000000027E-2</v>
      </c>
      <c r="FK88" s="29">
        <v>3.0000000000000027E-2</v>
      </c>
      <c r="FL88" s="29">
        <v>3.0000000000000027E-2</v>
      </c>
      <c r="FM88" s="36" t="s">
        <v>163</v>
      </c>
      <c r="FN88" s="29">
        <v>0.03</v>
      </c>
      <c r="FO88" s="29">
        <v>0.03</v>
      </c>
      <c r="FP88" s="29">
        <v>0.05</v>
      </c>
      <c r="FQ88" s="29">
        <v>0.05</v>
      </c>
      <c r="FR88" s="29">
        <v>0.05</v>
      </c>
      <c r="FS88" s="29">
        <v>0.05</v>
      </c>
      <c r="FT88" s="29">
        <v>0.05</v>
      </c>
      <c r="FU88" s="29">
        <v>0.05</v>
      </c>
      <c r="FV88" s="29">
        <v>0.05</v>
      </c>
      <c r="FW88" s="29">
        <v>0.05</v>
      </c>
      <c r="FX88" s="29">
        <v>0.05</v>
      </c>
      <c r="FY88" s="29">
        <v>0.05</v>
      </c>
      <c r="FZ88" s="29">
        <v>0.03</v>
      </c>
      <c r="GA88" s="29">
        <v>0.03</v>
      </c>
      <c r="GB88" s="29">
        <v>0.05</v>
      </c>
      <c r="GC88" s="29">
        <v>0.03</v>
      </c>
      <c r="GD88" s="34" t="s">
        <v>163</v>
      </c>
      <c r="GE88" s="29">
        <v>0.05</v>
      </c>
      <c r="GF88" s="29">
        <v>0.05</v>
      </c>
      <c r="GG88" s="29">
        <v>0.05</v>
      </c>
      <c r="GH88" s="29">
        <v>0.05</v>
      </c>
      <c r="GI88" s="29">
        <v>0.05</v>
      </c>
      <c r="GJ88" s="29">
        <v>0.05</v>
      </c>
      <c r="GK88" s="36" t="s">
        <v>163</v>
      </c>
      <c r="GL88" s="29">
        <v>0.05</v>
      </c>
      <c r="GM88" s="29">
        <v>0.05</v>
      </c>
      <c r="GN88" s="29">
        <v>0.05</v>
      </c>
      <c r="GO88" s="29">
        <v>0.05</v>
      </c>
      <c r="GP88" s="36" t="s">
        <v>163</v>
      </c>
      <c r="GQ88" s="36" t="s">
        <v>163</v>
      </c>
      <c r="GR88" s="36" t="s">
        <v>163</v>
      </c>
      <c r="GS88" s="36" t="s">
        <v>163</v>
      </c>
      <c r="GT88" s="36" t="s">
        <v>163</v>
      </c>
      <c r="GU88" s="36" t="s">
        <v>163</v>
      </c>
      <c r="GV88" s="36" t="s">
        <v>163</v>
      </c>
      <c r="GW88" s="36" t="s">
        <v>163</v>
      </c>
      <c r="GX88" s="36" t="s">
        <v>163</v>
      </c>
      <c r="GY88" s="36" t="s">
        <v>163</v>
      </c>
      <c r="GZ88" s="29">
        <v>0.05</v>
      </c>
      <c r="HA88" s="29">
        <v>0.05</v>
      </c>
      <c r="HB88" s="39" t="s">
        <v>163</v>
      </c>
      <c r="HC88" s="39" t="s">
        <v>163</v>
      </c>
      <c r="HD88" s="39" t="s">
        <v>163</v>
      </c>
      <c r="HE88" s="39" t="s">
        <v>163</v>
      </c>
      <c r="HF88" s="39" t="s">
        <v>163</v>
      </c>
      <c r="HG88" s="39" t="s">
        <v>163</v>
      </c>
      <c r="HH88" s="39" t="s">
        <v>163</v>
      </c>
      <c r="HI88" s="39" t="s">
        <v>163</v>
      </c>
      <c r="HJ88" s="39" t="s">
        <v>163</v>
      </c>
      <c r="HK88" s="39" t="s">
        <v>163</v>
      </c>
      <c r="HL88" s="39" t="s">
        <v>163</v>
      </c>
      <c r="HM88" s="39" t="s">
        <v>163</v>
      </c>
      <c r="HN88" s="39"/>
      <c r="HO88" s="39"/>
      <c r="HP88" s="39" t="s">
        <v>163</v>
      </c>
      <c r="HQ88" s="39" t="s">
        <v>163</v>
      </c>
      <c r="HR88" s="39" t="s">
        <v>163</v>
      </c>
      <c r="HS88" s="39" t="s">
        <v>163</v>
      </c>
      <c r="HT88" s="39" t="s">
        <v>163</v>
      </c>
      <c r="HU88" s="39" t="s">
        <v>163</v>
      </c>
      <c r="HV88" s="39" t="s">
        <v>163</v>
      </c>
      <c r="HW88" s="39" t="s">
        <v>163</v>
      </c>
      <c r="HX88" s="39" t="s">
        <v>163</v>
      </c>
      <c r="HY88" s="39" t="s">
        <v>163</v>
      </c>
      <c r="HZ88" s="39" t="s">
        <v>163</v>
      </c>
      <c r="IA88" s="39" t="s">
        <v>163</v>
      </c>
      <c r="IB88" s="39" t="s">
        <v>163</v>
      </c>
      <c r="IC88" s="39" t="s">
        <v>163</v>
      </c>
      <c r="ID88" s="39" t="s">
        <v>163</v>
      </c>
      <c r="IE88" s="39" t="s">
        <v>163</v>
      </c>
      <c r="IF88" s="39" t="s">
        <v>163</v>
      </c>
      <c r="IG88" s="39" t="s">
        <v>163</v>
      </c>
      <c r="IH88" s="39" t="s">
        <v>163</v>
      </c>
      <c r="II88" s="39" t="s">
        <v>163</v>
      </c>
      <c r="IJ88" s="39" t="s">
        <v>163</v>
      </c>
      <c r="IK88" s="39" t="s">
        <v>163</v>
      </c>
      <c r="IL88" s="39" t="s">
        <v>163</v>
      </c>
      <c r="IM88" s="39" t="s">
        <v>163</v>
      </c>
      <c r="IN88" s="39" t="s">
        <v>163</v>
      </c>
      <c r="IO88" s="39"/>
      <c r="IP88" s="39" t="s">
        <v>163</v>
      </c>
      <c r="IQ88" s="39" t="s">
        <v>163</v>
      </c>
      <c r="IR88" s="39" t="s">
        <v>163</v>
      </c>
      <c r="IS88" s="39" t="s">
        <v>163</v>
      </c>
      <c r="IT88" s="39" t="s">
        <v>163</v>
      </c>
      <c r="IU88" s="39" t="s">
        <v>163</v>
      </c>
      <c r="IV88" s="39" t="s">
        <v>163</v>
      </c>
      <c r="IW88" s="39" t="s">
        <v>163</v>
      </c>
      <c r="IX88" s="39" t="s">
        <v>163</v>
      </c>
      <c r="IY88" s="39" t="s">
        <v>163</v>
      </c>
      <c r="IZ88" s="39" t="s">
        <v>163</v>
      </c>
      <c r="JA88" s="39" t="s">
        <v>163</v>
      </c>
      <c r="JB88" s="39" t="s">
        <v>163</v>
      </c>
      <c r="JC88" s="39"/>
    </row>
    <row r="89" spans="1:266" x14ac:dyDescent="0.25">
      <c r="A89" s="330" t="s">
        <v>658</v>
      </c>
      <c r="B89" t="s">
        <v>163</v>
      </c>
      <c r="C89" s="50" t="s">
        <v>203</v>
      </c>
      <c r="D89" s="50" t="s">
        <v>651</v>
      </c>
      <c r="E89" s="50" t="s">
        <v>623</v>
      </c>
      <c r="O89" s="491"/>
      <c r="P89" s="28">
        <v>1.7999999999999999E-2</v>
      </c>
      <c r="Q89" s="29">
        <v>1.7999999999999999E-2</v>
      </c>
      <c r="R89" s="29">
        <v>1.7999999999999999E-2</v>
      </c>
      <c r="S89" s="34" t="s">
        <v>163</v>
      </c>
      <c r="T89" s="34" t="s">
        <v>163</v>
      </c>
      <c r="U89" s="34" t="s">
        <v>163</v>
      </c>
      <c r="V89" s="34" t="s">
        <v>163</v>
      </c>
      <c r="W89" s="34" t="s">
        <v>163</v>
      </c>
      <c r="X89" s="29">
        <v>1.7999999999999999E-2</v>
      </c>
      <c r="Y89" s="34" t="s">
        <v>163</v>
      </c>
      <c r="Z89" s="34" t="s">
        <v>163</v>
      </c>
      <c r="AA89" s="29">
        <v>1.7999999999999999E-2</v>
      </c>
      <c r="AB89" s="29">
        <v>1.4E-2</v>
      </c>
      <c r="AC89" s="34" t="s">
        <v>163</v>
      </c>
      <c r="AD89" s="34" t="s">
        <v>163</v>
      </c>
      <c r="AE89" s="29">
        <v>1.7999999999999999E-2</v>
      </c>
      <c r="AF89" s="34" t="s">
        <v>163</v>
      </c>
      <c r="AG89" s="70">
        <v>0</v>
      </c>
      <c r="AH89" s="34" t="s">
        <v>163</v>
      </c>
      <c r="AI89" s="34" t="s">
        <v>163</v>
      </c>
      <c r="AJ89" s="70">
        <v>0</v>
      </c>
      <c r="AK89" s="70">
        <v>0</v>
      </c>
      <c r="AL89" s="70">
        <v>0</v>
      </c>
      <c r="AM89" s="70">
        <v>0</v>
      </c>
      <c r="AN89" s="34" t="s">
        <v>163</v>
      </c>
      <c r="AO89" s="70">
        <v>0</v>
      </c>
      <c r="AP89" s="70">
        <v>0</v>
      </c>
      <c r="AQ89" s="34" t="s">
        <v>163</v>
      </c>
      <c r="AR89" s="70">
        <v>0</v>
      </c>
      <c r="AS89" s="70">
        <v>0</v>
      </c>
      <c r="AT89" s="70">
        <v>0</v>
      </c>
      <c r="AU89" s="70">
        <v>0</v>
      </c>
      <c r="AV89" s="34" t="s">
        <v>163</v>
      </c>
      <c r="AW89" s="70">
        <v>0</v>
      </c>
      <c r="AX89" s="70">
        <v>0</v>
      </c>
      <c r="AY89" s="70">
        <v>0</v>
      </c>
      <c r="AZ89" s="70">
        <v>0</v>
      </c>
      <c r="BA89" s="70">
        <v>0</v>
      </c>
      <c r="BB89" s="70">
        <v>0</v>
      </c>
      <c r="BC89" s="70">
        <v>0</v>
      </c>
      <c r="BD89" s="70">
        <v>0</v>
      </c>
      <c r="BE89" s="70">
        <v>0</v>
      </c>
      <c r="BF89" s="70">
        <v>0</v>
      </c>
      <c r="BG89" s="70">
        <v>0</v>
      </c>
      <c r="BH89" s="70">
        <v>0</v>
      </c>
      <c r="BI89" s="70">
        <v>0</v>
      </c>
      <c r="BJ89" s="70">
        <v>0</v>
      </c>
      <c r="BK89" s="34" t="s">
        <v>163</v>
      </c>
      <c r="BL89" s="36" t="s">
        <v>163</v>
      </c>
      <c r="BM89" s="70">
        <v>0</v>
      </c>
      <c r="BN89" s="70">
        <v>0</v>
      </c>
      <c r="BO89" s="70">
        <v>0</v>
      </c>
      <c r="BP89" s="70">
        <v>0</v>
      </c>
      <c r="BQ89" s="34" t="s">
        <v>163</v>
      </c>
      <c r="BR89" s="34" t="s">
        <v>163</v>
      </c>
      <c r="BS89" s="34" t="s">
        <v>163</v>
      </c>
      <c r="BT89" s="34" t="s">
        <v>163</v>
      </c>
      <c r="BU89" s="34" t="s">
        <v>163</v>
      </c>
      <c r="BV89" s="70">
        <v>0</v>
      </c>
      <c r="BW89" s="70">
        <v>0</v>
      </c>
      <c r="BX89" s="70">
        <v>0</v>
      </c>
      <c r="BY89" s="36" t="s">
        <v>163</v>
      </c>
      <c r="BZ89" s="70">
        <v>0</v>
      </c>
      <c r="CA89" s="70">
        <v>0</v>
      </c>
      <c r="CB89" s="70">
        <v>0</v>
      </c>
      <c r="CC89" s="70">
        <v>0</v>
      </c>
      <c r="CD89" s="70">
        <v>0</v>
      </c>
      <c r="CE89" s="70">
        <v>0</v>
      </c>
      <c r="CF89" s="70">
        <v>0</v>
      </c>
      <c r="CG89" s="70">
        <v>0</v>
      </c>
      <c r="CH89" s="70">
        <v>0</v>
      </c>
      <c r="CI89" s="34" t="s">
        <v>163</v>
      </c>
      <c r="CJ89" s="70">
        <v>0</v>
      </c>
      <c r="CK89" s="70">
        <v>0</v>
      </c>
      <c r="CL89" s="70">
        <v>0</v>
      </c>
      <c r="CM89" s="70">
        <v>0</v>
      </c>
      <c r="CN89" s="34" t="s">
        <v>163</v>
      </c>
      <c r="CO89" s="34" t="s">
        <v>163</v>
      </c>
      <c r="CP89" s="34" t="s">
        <v>163</v>
      </c>
      <c r="CQ89" s="70">
        <v>0</v>
      </c>
      <c r="CR89" s="70">
        <v>0</v>
      </c>
      <c r="CS89" s="70">
        <v>0</v>
      </c>
      <c r="CT89" s="70">
        <v>0</v>
      </c>
      <c r="CU89" s="34" t="s">
        <v>163</v>
      </c>
      <c r="CV89" s="34" t="s">
        <v>163</v>
      </c>
      <c r="CW89" s="70">
        <v>0</v>
      </c>
      <c r="CX89" s="70">
        <v>0</v>
      </c>
      <c r="CY89" s="70">
        <v>0</v>
      </c>
      <c r="CZ89" s="70">
        <v>0</v>
      </c>
      <c r="DA89" s="70">
        <v>0</v>
      </c>
      <c r="DB89" s="70">
        <v>0</v>
      </c>
      <c r="DC89" s="70">
        <v>0</v>
      </c>
      <c r="DD89" s="70">
        <v>0</v>
      </c>
      <c r="DE89" s="70">
        <v>0</v>
      </c>
      <c r="DF89" s="70">
        <v>0</v>
      </c>
      <c r="DG89" s="70">
        <v>0</v>
      </c>
      <c r="DH89" s="70">
        <v>0</v>
      </c>
      <c r="DI89" s="70">
        <v>0</v>
      </c>
      <c r="DJ89" s="70">
        <v>0</v>
      </c>
      <c r="DK89" s="34" t="s">
        <v>163</v>
      </c>
      <c r="DL89" s="34" t="s">
        <v>163</v>
      </c>
      <c r="DM89" s="70">
        <v>0</v>
      </c>
      <c r="DN89" s="70">
        <v>0</v>
      </c>
      <c r="DO89" s="70">
        <v>0</v>
      </c>
      <c r="DP89" s="34" t="s">
        <v>163</v>
      </c>
      <c r="DQ89" s="29">
        <v>3.0000000000000027E-2</v>
      </c>
      <c r="DR89" s="29">
        <v>3.0000000000000027E-2</v>
      </c>
      <c r="DS89" s="29">
        <v>3.0000000000000027E-2</v>
      </c>
      <c r="DT89" s="29">
        <v>3.0000000000000027E-2</v>
      </c>
      <c r="DU89" s="29">
        <v>3.0000000000000027E-2</v>
      </c>
      <c r="DV89" s="29">
        <v>3.0000000000000027E-2</v>
      </c>
      <c r="DW89" s="29">
        <v>3.0000000000000027E-2</v>
      </c>
      <c r="DX89" s="29">
        <v>3.0000000000000027E-2</v>
      </c>
      <c r="DY89" s="29">
        <v>3.0000000000000027E-2</v>
      </c>
      <c r="DZ89" s="29">
        <v>3.0000000000000027E-2</v>
      </c>
      <c r="EA89" s="29">
        <v>3.0000000000000027E-2</v>
      </c>
      <c r="EB89" s="34" t="s">
        <v>163</v>
      </c>
      <c r="EC89" s="34" t="s">
        <v>163</v>
      </c>
      <c r="ED89" s="29">
        <v>3.0000000000000027E-2</v>
      </c>
      <c r="EE89" s="29">
        <v>3.0000000000000027E-2</v>
      </c>
      <c r="EF89" s="29">
        <v>3.0000000000000027E-2</v>
      </c>
      <c r="EG89" s="29">
        <v>3.0000000000000027E-2</v>
      </c>
      <c r="EH89" s="29">
        <v>2.2999999999999909E-2</v>
      </c>
      <c r="EI89" s="29">
        <v>2.2999999999999909E-2</v>
      </c>
      <c r="EJ89" s="29">
        <v>3.0000000000000027E-2</v>
      </c>
      <c r="EK89" s="29">
        <v>3.0000000000000027E-2</v>
      </c>
      <c r="EL89" s="29">
        <v>3.0000000000000027E-2</v>
      </c>
      <c r="EM89" s="29">
        <v>3.0000000000000027E-2</v>
      </c>
      <c r="EN89" s="29">
        <v>3.0000000000000027E-2</v>
      </c>
      <c r="EO89" s="29">
        <v>3.0000000000000027E-2</v>
      </c>
      <c r="EP89" s="29">
        <v>2.2999999999999909E-2</v>
      </c>
      <c r="EQ89" s="29">
        <v>2.2999999999999909E-2</v>
      </c>
      <c r="ER89" s="32" t="s">
        <v>163</v>
      </c>
      <c r="ES89" s="32" t="s">
        <v>163</v>
      </c>
      <c r="ET89" s="29">
        <v>3.0000000000000027E-2</v>
      </c>
      <c r="EU89" s="29">
        <v>3.0000000000000027E-2</v>
      </c>
      <c r="EV89" s="29">
        <v>3.0000000000000027E-2</v>
      </c>
      <c r="EW89" s="29">
        <v>3.0000000000000027E-2</v>
      </c>
      <c r="EX89" s="29">
        <v>3.0000000000000027E-2</v>
      </c>
      <c r="EY89" s="29">
        <v>3.0000000000000027E-2</v>
      </c>
      <c r="EZ89" s="29">
        <v>3.0000000000000027E-2</v>
      </c>
      <c r="FA89" s="29">
        <v>3.0000000000000027E-2</v>
      </c>
      <c r="FB89" s="29">
        <v>3.0000000000000027E-2</v>
      </c>
      <c r="FC89" s="29">
        <v>3.0000000000000027E-2</v>
      </c>
      <c r="FD89" s="34" t="s">
        <v>163</v>
      </c>
      <c r="FE89" s="34" t="s">
        <v>163</v>
      </c>
      <c r="FF89" s="34" t="s">
        <v>163</v>
      </c>
      <c r="FG89" s="29">
        <v>3.0000000000000027E-2</v>
      </c>
      <c r="FH89" s="29">
        <v>3.0000000000000027E-2</v>
      </c>
      <c r="FI89" s="29">
        <v>3.0000000000000027E-2</v>
      </c>
      <c r="FJ89" s="29">
        <v>3.0000000000000027E-2</v>
      </c>
      <c r="FK89" s="29">
        <v>2.2999999999999909E-2</v>
      </c>
      <c r="FL89" s="29">
        <v>2.2999999999999909E-2</v>
      </c>
      <c r="FM89" s="34" t="s">
        <v>163</v>
      </c>
      <c r="FN89" s="29">
        <v>0.03</v>
      </c>
      <c r="FO89" s="29">
        <v>0.03</v>
      </c>
      <c r="FP89" s="29">
        <v>0.05</v>
      </c>
      <c r="FQ89" s="29">
        <v>0.05</v>
      </c>
      <c r="FR89" s="29">
        <v>0.05</v>
      </c>
      <c r="FS89" s="29">
        <v>0.05</v>
      </c>
      <c r="FT89" s="29">
        <v>0.05</v>
      </c>
      <c r="FU89" s="29">
        <v>0.05</v>
      </c>
      <c r="FV89" s="29">
        <v>0.05</v>
      </c>
      <c r="FW89" s="29">
        <v>0.05</v>
      </c>
      <c r="FX89" s="36" t="s">
        <v>163</v>
      </c>
      <c r="FY89" s="36" t="s">
        <v>163</v>
      </c>
      <c r="FZ89" s="29">
        <v>0.03</v>
      </c>
      <c r="GA89" s="29">
        <v>0.03</v>
      </c>
      <c r="GB89" s="29">
        <v>0.05</v>
      </c>
      <c r="GC89" s="36" t="s">
        <v>163</v>
      </c>
      <c r="GD89" s="34" t="s">
        <v>163</v>
      </c>
      <c r="GE89" s="29">
        <v>0.05</v>
      </c>
      <c r="GF89" s="29">
        <v>0.05</v>
      </c>
      <c r="GG89" s="29">
        <v>0.05</v>
      </c>
      <c r="GH89" s="29">
        <v>0.05</v>
      </c>
      <c r="GI89" s="29">
        <v>0.05</v>
      </c>
      <c r="GJ89" s="29">
        <v>0.05</v>
      </c>
      <c r="GK89" s="36" t="s">
        <v>163</v>
      </c>
      <c r="GL89" s="29">
        <v>0.05</v>
      </c>
      <c r="GM89" s="29">
        <v>0.05</v>
      </c>
      <c r="GN89" s="29">
        <v>0.05</v>
      </c>
      <c r="GO89" s="29">
        <v>0.05</v>
      </c>
      <c r="GP89" s="36" t="s">
        <v>163</v>
      </c>
      <c r="GQ89" s="36" t="s">
        <v>163</v>
      </c>
      <c r="GR89" s="36" t="s">
        <v>163</v>
      </c>
      <c r="GS89" s="36" t="s">
        <v>163</v>
      </c>
      <c r="GT89" s="36" t="s">
        <v>163</v>
      </c>
      <c r="GU89" s="36" t="s">
        <v>163</v>
      </c>
      <c r="GV89" s="36" t="s">
        <v>163</v>
      </c>
      <c r="GW89" s="36" t="s">
        <v>163</v>
      </c>
      <c r="GX89" s="36" t="s">
        <v>163</v>
      </c>
      <c r="GY89" s="36" t="s">
        <v>163</v>
      </c>
      <c r="GZ89" s="29">
        <v>0.05</v>
      </c>
      <c r="HA89" s="29">
        <v>0.05</v>
      </c>
      <c r="HB89" s="39" t="s">
        <v>163</v>
      </c>
      <c r="HC89" s="39" t="s">
        <v>163</v>
      </c>
      <c r="HD89" s="39" t="s">
        <v>163</v>
      </c>
      <c r="HE89" s="39" t="s">
        <v>163</v>
      </c>
      <c r="HF89" s="39" t="s">
        <v>163</v>
      </c>
      <c r="HG89" s="39" t="s">
        <v>163</v>
      </c>
      <c r="HH89" s="39" t="s">
        <v>163</v>
      </c>
      <c r="HI89" s="39" t="s">
        <v>163</v>
      </c>
      <c r="HJ89" s="39" t="s">
        <v>163</v>
      </c>
      <c r="HK89" s="39" t="s">
        <v>163</v>
      </c>
      <c r="HL89" s="39" t="s">
        <v>163</v>
      </c>
      <c r="HM89" s="39" t="s">
        <v>163</v>
      </c>
      <c r="HN89" s="39"/>
      <c r="HO89" s="39"/>
      <c r="HP89" s="39" t="s">
        <v>163</v>
      </c>
      <c r="HQ89" s="39" t="s">
        <v>163</v>
      </c>
      <c r="HR89" s="39" t="s">
        <v>163</v>
      </c>
      <c r="HS89" s="39" t="s">
        <v>163</v>
      </c>
      <c r="HT89" s="39" t="s">
        <v>163</v>
      </c>
      <c r="HU89" s="39" t="s">
        <v>163</v>
      </c>
      <c r="HV89" s="39" t="s">
        <v>163</v>
      </c>
      <c r="HW89" s="39" t="s">
        <v>163</v>
      </c>
      <c r="HX89" s="39" t="s">
        <v>163</v>
      </c>
      <c r="HY89" s="39" t="s">
        <v>163</v>
      </c>
      <c r="HZ89" s="39" t="s">
        <v>163</v>
      </c>
      <c r="IA89" s="39" t="s">
        <v>163</v>
      </c>
      <c r="IB89" s="39" t="s">
        <v>163</v>
      </c>
      <c r="IC89" s="39" t="s">
        <v>163</v>
      </c>
      <c r="ID89" s="39" t="s">
        <v>163</v>
      </c>
      <c r="IE89" s="39" t="s">
        <v>163</v>
      </c>
      <c r="IF89" s="39" t="s">
        <v>163</v>
      </c>
      <c r="IG89" s="39" t="s">
        <v>163</v>
      </c>
      <c r="IH89" s="39" t="s">
        <v>163</v>
      </c>
      <c r="II89" s="39" t="s">
        <v>163</v>
      </c>
      <c r="IJ89" s="39" t="s">
        <v>163</v>
      </c>
      <c r="IK89" s="39" t="s">
        <v>163</v>
      </c>
      <c r="IL89" s="39" t="s">
        <v>163</v>
      </c>
      <c r="IM89" s="39" t="s">
        <v>163</v>
      </c>
      <c r="IN89" s="39" t="s">
        <v>163</v>
      </c>
      <c r="IO89" s="39"/>
      <c r="IP89" s="39" t="s">
        <v>163</v>
      </c>
      <c r="IQ89" s="39" t="s">
        <v>163</v>
      </c>
      <c r="IR89" s="39" t="s">
        <v>163</v>
      </c>
      <c r="IS89" s="39" t="s">
        <v>163</v>
      </c>
      <c r="IT89" s="39" t="s">
        <v>163</v>
      </c>
      <c r="IU89" s="39" t="s">
        <v>163</v>
      </c>
      <c r="IV89" s="39" t="s">
        <v>163</v>
      </c>
      <c r="IW89" s="39" t="s">
        <v>163</v>
      </c>
      <c r="IX89" s="39" t="s">
        <v>163</v>
      </c>
      <c r="IY89" s="39" t="s">
        <v>163</v>
      </c>
      <c r="IZ89" s="39" t="s">
        <v>163</v>
      </c>
      <c r="JA89" s="39" t="s">
        <v>163</v>
      </c>
      <c r="JB89" s="39" t="s">
        <v>163</v>
      </c>
      <c r="JC89" s="39"/>
    </row>
    <row r="90" spans="1:266" x14ac:dyDescent="0.25">
      <c r="C90" s="50" t="s">
        <v>205</v>
      </c>
      <c r="D90" s="50" t="s">
        <v>623</v>
      </c>
      <c r="E90" s="50" t="s">
        <v>623</v>
      </c>
      <c r="O90" s="491"/>
      <c r="P90" s="28">
        <v>1.7999999999999999E-2</v>
      </c>
      <c r="Q90" s="29">
        <v>1.7999999999999999E-2</v>
      </c>
      <c r="R90" s="29">
        <v>1.7999999999999999E-2</v>
      </c>
      <c r="S90" s="36" t="s">
        <v>163</v>
      </c>
      <c r="T90" s="36" t="s">
        <v>163</v>
      </c>
      <c r="U90" s="36" t="s">
        <v>163</v>
      </c>
      <c r="V90" s="36" t="s">
        <v>163</v>
      </c>
      <c r="W90" s="36" t="s">
        <v>163</v>
      </c>
      <c r="X90" s="29">
        <v>1.7999999999999999E-2</v>
      </c>
      <c r="Y90" s="36" t="s">
        <v>163</v>
      </c>
      <c r="Z90" s="36" t="s">
        <v>163</v>
      </c>
      <c r="AA90" s="29">
        <v>1.7999999999999999E-2</v>
      </c>
      <c r="AB90" s="29">
        <v>1.4E-2</v>
      </c>
      <c r="AC90" s="36" t="s">
        <v>163</v>
      </c>
      <c r="AD90" s="36" t="s">
        <v>163</v>
      </c>
      <c r="AE90" s="29">
        <v>1.7999999999999999E-2</v>
      </c>
      <c r="AF90" s="36" t="s">
        <v>163</v>
      </c>
      <c r="AG90" s="70">
        <v>0</v>
      </c>
      <c r="AH90" s="36" t="s">
        <v>163</v>
      </c>
      <c r="AI90" s="36" t="s">
        <v>163</v>
      </c>
      <c r="AJ90" s="70">
        <v>0</v>
      </c>
      <c r="AK90" s="70">
        <v>0</v>
      </c>
      <c r="AL90" s="70">
        <v>0</v>
      </c>
      <c r="AM90" s="70">
        <v>0</v>
      </c>
      <c r="AN90" s="36" t="s">
        <v>163</v>
      </c>
      <c r="AO90" s="70">
        <v>0</v>
      </c>
      <c r="AP90" s="70">
        <v>0</v>
      </c>
      <c r="AQ90" s="36" t="s">
        <v>163</v>
      </c>
      <c r="AR90" s="70">
        <v>0</v>
      </c>
      <c r="AS90" s="70">
        <v>0</v>
      </c>
      <c r="AT90" s="70">
        <v>0</v>
      </c>
      <c r="AU90" s="70">
        <v>0</v>
      </c>
      <c r="AV90" s="36" t="s">
        <v>163</v>
      </c>
      <c r="AW90" s="70">
        <v>0</v>
      </c>
      <c r="AX90" s="70">
        <v>0</v>
      </c>
      <c r="AY90" s="70">
        <v>0</v>
      </c>
      <c r="AZ90" s="70">
        <v>0</v>
      </c>
      <c r="BA90" s="36" t="s">
        <v>163</v>
      </c>
      <c r="BB90" s="36" t="s">
        <v>163</v>
      </c>
      <c r="BC90" s="70">
        <v>0</v>
      </c>
      <c r="BD90" s="70">
        <v>0</v>
      </c>
      <c r="BE90" s="70">
        <v>0</v>
      </c>
      <c r="BF90" s="70">
        <v>0</v>
      </c>
      <c r="BG90" s="70">
        <v>0</v>
      </c>
      <c r="BH90" s="70">
        <v>0</v>
      </c>
      <c r="BI90" s="70">
        <v>0</v>
      </c>
      <c r="BJ90" s="70">
        <v>0</v>
      </c>
      <c r="BK90" s="36" t="s">
        <v>163</v>
      </c>
      <c r="BL90" s="36" t="s">
        <v>163</v>
      </c>
      <c r="BM90" s="70">
        <v>0</v>
      </c>
      <c r="BN90" s="70">
        <v>0</v>
      </c>
      <c r="BO90" s="70">
        <v>0</v>
      </c>
      <c r="BP90" s="70">
        <v>0</v>
      </c>
      <c r="BQ90" s="36" t="s">
        <v>163</v>
      </c>
      <c r="BR90" s="36" t="s">
        <v>163</v>
      </c>
      <c r="BS90" s="36" t="s">
        <v>163</v>
      </c>
      <c r="BT90" s="36" t="s">
        <v>163</v>
      </c>
      <c r="BU90" s="36" t="s">
        <v>163</v>
      </c>
      <c r="BV90" s="70">
        <v>0</v>
      </c>
      <c r="BW90" s="70">
        <v>0</v>
      </c>
      <c r="BX90" s="70">
        <v>0</v>
      </c>
      <c r="BY90" s="36" t="s">
        <v>163</v>
      </c>
      <c r="BZ90" s="70">
        <v>0</v>
      </c>
      <c r="CA90" s="70">
        <v>0</v>
      </c>
      <c r="CB90" s="70">
        <v>0</v>
      </c>
      <c r="CC90" s="70">
        <v>0</v>
      </c>
      <c r="CD90" s="70">
        <v>0</v>
      </c>
      <c r="CE90" s="36" t="s">
        <v>163</v>
      </c>
      <c r="CF90" s="36" t="s">
        <v>163</v>
      </c>
      <c r="CG90" s="70">
        <v>0</v>
      </c>
      <c r="CH90" s="70">
        <v>0</v>
      </c>
      <c r="CI90" s="36" t="s">
        <v>163</v>
      </c>
      <c r="CJ90" s="70">
        <v>0</v>
      </c>
      <c r="CK90" s="70">
        <v>0</v>
      </c>
      <c r="CL90" s="70">
        <v>0</v>
      </c>
      <c r="CM90" s="70">
        <v>0</v>
      </c>
      <c r="CN90" s="36" t="s">
        <v>163</v>
      </c>
      <c r="CO90" s="36" t="s">
        <v>163</v>
      </c>
      <c r="CP90" s="36" t="s">
        <v>163</v>
      </c>
      <c r="CQ90" s="70">
        <v>0</v>
      </c>
      <c r="CR90" s="70">
        <v>0</v>
      </c>
      <c r="CS90" s="70">
        <v>0</v>
      </c>
      <c r="CT90" s="70">
        <v>0</v>
      </c>
      <c r="CU90" s="36" t="s">
        <v>163</v>
      </c>
      <c r="CV90" s="36" t="s">
        <v>163</v>
      </c>
      <c r="CW90" s="70">
        <v>0</v>
      </c>
      <c r="CX90" s="70">
        <v>0</v>
      </c>
      <c r="CY90" s="70">
        <v>0</v>
      </c>
      <c r="CZ90" s="70">
        <v>0</v>
      </c>
      <c r="DA90" s="70">
        <v>0</v>
      </c>
      <c r="DB90" s="70">
        <v>0</v>
      </c>
      <c r="DC90" s="36" t="s">
        <v>163</v>
      </c>
      <c r="DD90" s="36" t="s">
        <v>163</v>
      </c>
      <c r="DE90" s="70">
        <v>0</v>
      </c>
      <c r="DF90" s="70">
        <v>0</v>
      </c>
      <c r="DG90" s="70">
        <v>0</v>
      </c>
      <c r="DH90" s="70">
        <v>0</v>
      </c>
      <c r="DI90" s="36" t="s">
        <v>163</v>
      </c>
      <c r="DJ90" s="36" t="s">
        <v>163</v>
      </c>
      <c r="DK90" s="36" t="s">
        <v>163</v>
      </c>
      <c r="DL90" s="36" t="s">
        <v>163</v>
      </c>
      <c r="DM90" s="36" t="s">
        <v>163</v>
      </c>
      <c r="DN90" s="70">
        <v>0</v>
      </c>
      <c r="DO90" s="70">
        <v>0</v>
      </c>
      <c r="DP90" s="36" t="s">
        <v>163</v>
      </c>
      <c r="DQ90" s="29">
        <v>3.0000000000000027E-2</v>
      </c>
      <c r="DR90" s="29">
        <v>3.0000000000000027E-2</v>
      </c>
      <c r="DS90" s="29">
        <v>3.0000000000000027E-2</v>
      </c>
      <c r="DT90" s="29">
        <v>3.0000000000000027E-2</v>
      </c>
      <c r="DU90" s="29">
        <v>3.0000000000000027E-2</v>
      </c>
      <c r="DV90" s="29">
        <v>3.0000000000000027E-2</v>
      </c>
      <c r="DW90" s="29">
        <v>3.0000000000000027E-2</v>
      </c>
      <c r="DX90" s="29">
        <v>3.0000000000000027E-2</v>
      </c>
      <c r="DY90" s="29">
        <v>3.0000000000000027E-2</v>
      </c>
      <c r="DZ90" s="29">
        <v>3.0000000000000027E-2</v>
      </c>
      <c r="EA90" s="29">
        <v>3.0000000000000027E-2</v>
      </c>
      <c r="EB90" s="36" t="s">
        <v>163</v>
      </c>
      <c r="EC90" s="36" t="s">
        <v>163</v>
      </c>
      <c r="ED90" s="36" t="s">
        <v>163</v>
      </c>
      <c r="EE90" s="29">
        <v>3.0000000000000027E-2</v>
      </c>
      <c r="EF90" s="29">
        <v>3.0000000000000027E-2</v>
      </c>
      <c r="EG90" s="29">
        <v>3.0000000000000027E-2</v>
      </c>
      <c r="EH90" s="36" t="s">
        <v>163</v>
      </c>
      <c r="EI90" s="36" t="s">
        <v>163</v>
      </c>
      <c r="EJ90" s="29">
        <v>3.0000000000000027E-2</v>
      </c>
      <c r="EK90" s="29">
        <v>3.0000000000000027E-2</v>
      </c>
      <c r="EL90" s="29">
        <v>3.0000000000000027E-2</v>
      </c>
      <c r="EM90" s="29">
        <v>3.0000000000000027E-2</v>
      </c>
      <c r="EN90" s="29">
        <v>3.0000000000000027E-2</v>
      </c>
      <c r="EO90" s="29">
        <v>3.0000000000000027E-2</v>
      </c>
      <c r="EP90" s="36" t="s">
        <v>163</v>
      </c>
      <c r="EQ90" s="36" t="s">
        <v>163</v>
      </c>
      <c r="ER90" s="36" t="s">
        <v>163</v>
      </c>
      <c r="ES90" s="36" t="s">
        <v>163</v>
      </c>
      <c r="ET90" s="29">
        <v>3.0000000000000027E-2</v>
      </c>
      <c r="EU90" s="29">
        <v>3.0000000000000027E-2</v>
      </c>
      <c r="EV90" s="29">
        <v>3.0000000000000027E-2</v>
      </c>
      <c r="EW90" s="29">
        <v>3.0000000000000027E-2</v>
      </c>
      <c r="EX90" s="29">
        <v>3.0000000000000027E-2</v>
      </c>
      <c r="EY90" s="29">
        <v>3.0000000000000027E-2</v>
      </c>
      <c r="EZ90" s="29">
        <v>3.0000000000000027E-2</v>
      </c>
      <c r="FA90" s="29">
        <v>3.0000000000000027E-2</v>
      </c>
      <c r="FB90" s="29">
        <v>3.0000000000000027E-2</v>
      </c>
      <c r="FC90" s="29">
        <v>3.0000000000000027E-2</v>
      </c>
      <c r="FD90" s="36" t="s">
        <v>163</v>
      </c>
      <c r="FE90" s="36" t="s">
        <v>163</v>
      </c>
      <c r="FF90" s="36" t="s">
        <v>163</v>
      </c>
      <c r="FG90" s="29">
        <v>3.0000000000000027E-2</v>
      </c>
      <c r="FH90" s="29">
        <v>3.0000000000000027E-2</v>
      </c>
      <c r="FI90" s="29">
        <v>3.0000000000000027E-2</v>
      </c>
      <c r="FJ90" s="29">
        <v>3.0000000000000027E-2</v>
      </c>
      <c r="FK90" s="36" t="s">
        <v>163</v>
      </c>
      <c r="FL90" s="36" t="s">
        <v>163</v>
      </c>
      <c r="FM90" s="36" t="s">
        <v>163</v>
      </c>
      <c r="FN90" s="29">
        <v>0.03</v>
      </c>
      <c r="FO90" s="29">
        <v>0.03</v>
      </c>
      <c r="FP90" s="29">
        <v>0.05</v>
      </c>
      <c r="FQ90" s="29">
        <v>0.05</v>
      </c>
      <c r="FR90" s="29">
        <v>0.05</v>
      </c>
      <c r="FS90" s="29">
        <v>0.05</v>
      </c>
      <c r="FT90" s="29">
        <v>0.05</v>
      </c>
      <c r="FU90" s="29">
        <v>0.05</v>
      </c>
      <c r="FV90" s="29">
        <v>0.05</v>
      </c>
      <c r="FW90" s="29">
        <v>0.05</v>
      </c>
      <c r="FX90" s="36" t="s">
        <v>163</v>
      </c>
      <c r="FY90" s="36" t="s">
        <v>163</v>
      </c>
      <c r="FZ90" s="29">
        <v>0.03</v>
      </c>
      <c r="GA90" s="29">
        <v>0.03</v>
      </c>
      <c r="GB90" s="29">
        <v>0.05</v>
      </c>
      <c r="GC90" s="36" t="s">
        <v>163</v>
      </c>
      <c r="GD90" s="34" t="s">
        <v>163</v>
      </c>
      <c r="GE90" s="29">
        <v>0.05</v>
      </c>
      <c r="GF90" s="29">
        <v>0.05</v>
      </c>
      <c r="GG90" s="29">
        <v>0.05</v>
      </c>
      <c r="GH90" s="29">
        <v>0.05</v>
      </c>
      <c r="GI90" s="36" t="s">
        <v>163</v>
      </c>
      <c r="GJ90" s="36" t="s">
        <v>163</v>
      </c>
      <c r="GK90" s="36" t="s">
        <v>163</v>
      </c>
      <c r="GL90" s="29">
        <v>0.05</v>
      </c>
      <c r="GM90" s="29">
        <v>0.05</v>
      </c>
      <c r="GN90" s="29">
        <v>0.05</v>
      </c>
      <c r="GO90" s="29">
        <v>0.05</v>
      </c>
      <c r="GP90" s="36" t="s">
        <v>163</v>
      </c>
      <c r="GQ90" s="36" t="s">
        <v>163</v>
      </c>
      <c r="GR90" s="36" t="s">
        <v>163</v>
      </c>
      <c r="GS90" s="36" t="s">
        <v>163</v>
      </c>
      <c r="GT90" s="36" t="s">
        <v>163</v>
      </c>
      <c r="GU90" s="36" t="s">
        <v>163</v>
      </c>
      <c r="GV90" s="36" t="s">
        <v>163</v>
      </c>
      <c r="GW90" s="36" t="s">
        <v>163</v>
      </c>
      <c r="GX90" s="36" t="s">
        <v>163</v>
      </c>
      <c r="GY90" s="36" t="s">
        <v>163</v>
      </c>
      <c r="GZ90" s="29">
        <v>0.05</v>
      </c>
      <c r="HA90" s="29">
        <v>0.05</v>
      </c>
      <c r="HB90" s="39" t="s">
        <v>163</v>
      </c>
      <c r="HC90" s="39" t="s">
        <v>163</v>
      </c>
      <c r="HD90" s="39" t="s">
        <v>163</v>
      </c>
      <c r="HE90" s="39" t="s">
        <v>163</v>
      </c>
      <c r="HF90" s="39" t="s">
        <v>163</v>
      </c>
      <c r="HG90" s="39" t="s">
        <v>163</v>
      </c>
      <c r="HH90" s="39" t="s">
        <v>163</v>
      </c>
      <c r="HI90" s="39" t="s">
        <v>163</v>
      </c>
      <c r="HJ90" s="39" t="s">
        <v>163</v>
      </c>
      <c r="HK90" s="39" t="s">
        <v>163</v>
      </c>
      <c r="HL90" s="39" t="s">
        <v>163</v>
      </c>
      <c r="HM90" s="39" t="s">
        <v>163</v>
      </c>
      <c r="HN90" s="39"/>
      <c r="HO90" s="39"/>
      <c r="HP90" s="39" t="s">
        <v>163</v>
      </c>
      <c r="HQ90" s="39" t="s">
        <v>163</v>
      </c>
      <c r="HR90" s="39" t="s">
        <v>163</v>
      </c>
      <c r="HS90" s="39" t="s">
        <v>163</v>
      </c>
      <c r="HT90" s="39" t="s">
        <v>163</v>
      </c>
      <c r="HU90" s="39" t="s">
        <v>163</v>
      </c>
      <c r="HV90" s="39" t="s">
        <v>163</v>
      </c>
      <c r="HW90" s="39" t="s">
        <v>163</v>
      </c>
      <c r="HX90" s="39" t="s">
        <v>163</v>
      </c>
      <c r="HY90" s="39" t="s">
        <v>163</v>
      </c>
      <c r="HZ90" s="39" t="s">
        <v>163</v>
      </c>
      <c r="IA90" s="39" t="s">
        <v>163</v>
      </c>
      <c r="IB90" s="39" t="s">
        <v>163</v>
      </c>
      <c r="IC90" s="39" t="s">
        <v>163</v>
      </c>
      <c r="ID90" s="39" t="s">
        <v>163</v>
      </c>
      <c r="IE90" s="39" t="s">
        <v>163</v>
      </c>
      <c r="IF90" s="39" t="s">
        <v>163</v>
      </c>
      <c r="IG90" s="39" t="s">
        <v>163</v>
      </c>
      <c r="IH90" s="39" t="s">
        <v>163</v>
      </c>
      <c r="II90" s="39" t="s">
        <v>163</v>
      </c>
      <c r="IJ90" s="39" t="s">
        <v>163</v>
      </c>
      <c r="IK90" s="39" t="s">
        <v>163</v>
      </c>
      <c r="IL90" s="39" t="s">
        <v>163</v>
      </c>
      <c r="IM90" s="39" t="s">
        <v>163</v>
      </c>
      <c r="IN90" s="39" t="s">
        <v>163</v>
      </c>
      <c r="IO90" s="39"/>
      <c r="IP90" s="39" t="s">
        <v>163</v>
      </c>
      <c r="IQ90" s="39" t="s">
        <v>163</v>
      </c>
      <c r="IR90" s="39" t="s">
        <v>163</v>
      </c>
      <c r="IS90" s="39" t="s">
        <v>163</v>
      </c>
      <c r="IT90" s="39" t="s">
        <v>163</v>
      </c>
      <c r="IU90" s="39" t="s">
        <v>163</v>
      </c>
      <c r="IV90" s="39" t="s">
        <v>163</v>
      </c>
      <c r="IW90" s="39" t="s">
        <v>163</v>
      </c>
      <c r="IX90" s="39" t="s">
        <v>163</v>
      </c>
      <c r="IY90" s="39" t="s">
        <v>163</v>
      </c>
      <c r="IZ90" s="39" t="s">
        <v>163</v>
      </c>
      <c r="JA90" s="39" t="s">
        <v>163</v>
      </c>
      <c r="JB90" s="39" t="s">
        <v>163</v>
      </c>
      <c r="JC90" s="39"/>
    </row>
    <row r="91" spans="1:266" x14ac:dyDescent="0.25">
      <c r="C91" s="50" t="s">
        <v>206</v>
      </c>
      <c r="D91" s="50" t="s">
        <v>623</v>
      </c>
      <c r="E91" s="50" t="s">
        <v>623</v>
      </c>
      <c r="O91" s="491"/>
      <c r="P91" s="28">
        <v>1.7999999999999999E-2</v>
      </c>
      <c r="Q91" s="29">
        <v>1.7999999999999999E-2</v>
      </c>
      <c r="R91" s="29">
        <v>1.7999999999999999E-2</v>
      </c>
      <c r="S91" s="36" t="s">
        <v>163</v>
      </c>
      <c r="T91" s="36" t="s">
        <v>163</v>
      </c>
      <c r="U91" s="36" t="s">
        <v>163</v>
      </c>
      <c r="V91" s="36" t="s">
        <v>163</v>
      </c>
      <c r="W91" s="36" t="s">
        <v>163</v>
      </c>
      <c r="X91" s="29">
        <v>1.7999999999999999E-2</v>
      </c>
      <c r="Y91" s="36" t="s">
        <v>163</v>
      </c>
      <c r="Z91" s="36" t="s">
        <v>163</v>
      </c>
      <c r="AA91" s="29">
        <v>1.7999999999999999E-2</v>
      </c>
      <c r="AB91" s="29">
        <v>1.4E-2</v>
      </c>
      <c r="AC91" s="36" t="s">
        <v>163</v>
      </c>
      <c r="AD91" s="36" t="s">
        <v>163</v>
      </c>
      <c r="AE91" s="29">
        <v>1.7999999999999999E-2</v>
      </c>
      <c r="AF91" s="36" t="s">
        <v>163</v>
      </c>
      <c r="AG91" s="70">
        <v>0</v>
      </c>
      <c r="AH91" s="36" t="s">
        <v>163</v>
      </c>
      <c r="AI91" s="36" t="s">
        <v>163</v>
      </c>
      <c r="AJ91" s="70">
        <v>0</v>
      </c>
      <c r="AK91" s="70">
        <v>0</v>
      </c>
      <c r="AL91" s="70">
        <v>0</v>
      </c>
      <c r="AM91" s="70">
        <v>0</v>
      </c>
      <c r="AN91" s="36" t="s">
        <v>163</v>
      </c>
      <c r="AO91" s="70">
        <v>0</v>
      </c>
      <c r="AP91" s="70">
        <v>0</v>
      </c>
      <c r="AQ91" s="36" t="s">
        <v>163</v>
      </c>
      <c r="AR91" s="70">
        <v>0</v>
      </c>
      <c r="AS91" s="70">
        <v>0</v>
      </c>
      <c r="AT91" s="70">
        <v>0</v>
      </c>
      <c r="AU91" s="70">
        <v>0</v>
      </c>
      <c r="AV91" s="36" t="s">
        <v>163</v>
      </c>
      <c r="AW91" s="70">
        <v>0</v>
      </c>
      <c r="AX91" s="70">
        <v>0</v>
      </c>
      <c r="AY91" s="70">
        <v>0</v>
      </c>
      <c r="AZ91" s="70">
        <v>0</v>
      </c>
      <c r="BA91" s="36" t="s">
        <v>163</v>
      </c>
      <c r="BB91" s="36" t="s">
        <v>163</v>
      </c>
      <c r="BC91" s="70">
        <v>0</v>
      </c>
      <c r="BD91" s="70">
        <v>0</v>
      </c>
      <c r="BE91" s="70">
        <v>0</v>
      </c>
      <c r="BF91" s="70">
        <v>0</v>
      </c>
      <c r="BG91" s="70">
        <v>0</v>
      </c>
      <c r="BH91" s="70">
        <v>0</v>
      </c>
      <c r="BI91" s="70">
        <v>0</v>
      </c>
      <c r="BJ91" s="70">
        <v>0</v>
      </c>
      <c r="BK91" s="36" t="s">
        <v>163</v>
      </c>
      <c r="BL91" s="36" t="s">
        <v>163</v>
      </c>
      <c r="BM91" s="70">
        <v>0</v>
      </c>
      <c r="BN91" s="70">
        <v>0</v>
      </c>
      <c r="BO91" s="36" t="s">
        <v>163</v>
      </c>
      <c r="BP91" s="36" t="s">
        <v>163</v>
      </c>
      <c r="BQ91" s="36" t="s">
        <v>163</v>
      </c>
      <c r="BR91" s="36" t="s">
        <v>163</v>
      </c>
      <c r="BS91" s="36" t="s">
        <v>163</v>
      </c>
      <c r="BT91" s="36" t="s">
        <v>163</v>
      </c>
      <c r="BU91" s="36" t="s">
        <v>163</v>
      </c>
      <c r="BV91" s="70">
        <v>0</v>
      </c>
      <c r="BW91" s="70">
        <v>0</v>
      </c>
      <c r="BX91" s="70">
        <v>0</v>
      </c>
      <c r="BY91" s="36" t="s">
        <v>163</v>
      </c>
      <c r="BZ91" s="70">
        <v>0</v>
      </c>
      <c r="CA91" s="70">
        <v>0</v>
      </c>
      <c r="CB91" s="70">
        <v>0</v>
      </c>
      <c r="CC91" s="70">
        <v>0</v>
      </c>
      <c r="CD91" s="70">
        <v>0</v>
      </c>
      <c r="CE91" s="36" t="s">
        <v>163</v>
      </c>
      <c r="CF91" s="36" t="s">
        <v>163</v>
      </c>
      <c r="CG91" s="70">
        <v>0</v>
      </c>
      <c r="CH91" s="70">
        <v>0</v>
      </c>
      <c r="CI91" s="36" t="s">
        <v>163</v>
      </c>
      <c r="CJ91" s="70">
        <v>0</v>
      </c>
      <c r="CK91" s="70">
        <v>0</v>
      </c>
      <c r="CL91" s="70">
        <v>0</v>
      </c>
      <c r="CM91" s="70">
        <v>0</v>
      </c>
      <c r="CN91" s="36" t="s">
        <v>163</v>
      </c>
      <c r="CO91" s="36" t="s">
        <v>163</v>
      </c>
      <c r="CP91" s="36" t="s">
        <v>163</v>
      </c>
      <c r="CQ91" s="70">
        <v>0</v>
      </c>
      <c r="CR91" s="70">
        <v>0</v>
      </c>
      <c r="CS91" s="70">
        <v>0</v>
      </c>
      <c r="CT91" s="70">
        <v>0</v>
      </c>
      <c r="CU91" s="36" t="s">
        <v>163</v>
      </c>
      <c r="CV91" s="36" t="s">
        <v>163</v>
      </c>
      <c r="CW91" s="70">
        <v>0</v>
      </c>
      <c r="CX91" s="70">
        <v>0</v>
      </c>
      <c r="CY91" s="70">
        <v>0</v>
      </c>
      <c r="CZ91" s="70">
        <v>0</v>
      </c>
      <c r="DA91" s="70">
        <v>0</v>
      </c>
      <c r="DB91" s="70">
        <v>0</v>
      </c>
      <c r="DC91" s="36" t="s">
        <v>163</v>
      </c>
      <c r="DD91" s="36" t="s">
        <v>163</v>
      </c>
      <c r="DE91" s="70">
        <v>0</v>
      </c>
      <c r="DF91" s="70">
        <v>0</v>
      </c>
      <c r="DG91" s="70">
        <v>0</v>
      </c>
      <c r="DH91" s="70">
        <v>0</v>
      </c>
      <c r="DI91" s="36" t="s">
        <v>163</v>
      </c>
      <c r="DJ91" s="36" t="s">
        <v>163</v>
      </c>
      <c r="DK91" s="36" t="s">
        <v>163</v>
      </c>
      <c r="DL91" s="36" t="s">
        <v>163</v>
      </c>
      <c r="DM91" s="36" t="s">
        <v>163</v>
      </c>
      <c r="DN91" s="70">
        <v>0</v>
      </c>
      <c r="DO91" s="70">
        <v>0</v>
      </c>
      <c r="DP91" s="36" t="s">
        <v>163</v>
      </c>
      <c r="DQ91" s="29">
        <v>3.0000000000000027E-2</v>
      </c>
      <c r="DR91" s="29">
        <v>3.0000000000000027E-2</v>
      </c>
      <c r="DS91" s="29">
        <v>3.0000000000000027E-2</v>
      </c>
      <c r="DT91" s="29">
        <v>3.0000000000000027E-2</v>
      </c>
      <c r="DU91" s="29">
        <v>3.0000000000000027E-2</v>
      </c>
      <c r="DV91" s="29">
        <v>3.0000000000000027E-2</v>
      </c>
      <c r="DW91" s="29">
        <v>3.0000000000000027E-2</v>
      </c>
      <c r="DX91" s="29">
        <v>3.0000000000000027E-2</v>
      </c>
      <c r="DY91" s="29">
        <v>3.0000000000000027E-2</v>
      </c>
      <c r="DZ91" s="29">
        <v>3.0000000000000027E-2</v>
      </c>
      <c r="EA91" s="29">
        <v>3.0000000000000027E-2</v>
      </c>
      <c r="EB91" s="36" t="s">
        <v>163</v>
      </c>
      <c r="EC91" s="36" t="s">
        <v>163</v>
      </c>
      <c r="ED91" s="36" t="s">
        <v>163</v>
      </c>
      <c r="EE91" s="29">
        <v>3.0000000000000027E-2</v>
      </c>
      <c r="EF91" s="29">
        <v>3.0000000000000027E-2</v>
      </c>
      <c r="EG91" s="29">
        <v>3.0000000000000027E-2</v>
      </c>
      <c r="EH91" s="36" t="s">
        <v>163</v>
      </c>
      <c r="EI91" s="36" t="s">
        <v>163</v>
      </c>
      <c r="EJ91" s="29">
        <v>3.0000000000000027E-2</v>
      </c>
      <c r="EK91" s="29">
        <v>3.0000000000000027E-2</v>
      </c>
      <c r="EL91" s="29">
        <v>3.0000000000000027E-2</v>
      </c>
      <c r="EM91" s="29">
        <v>3.0000000000000027E-2</v>
      </c>
      <c r="EN91" s="29">
        <v>3.0000000000000027E-2</v>
      </c>
      <c r="EO91" s="29">
        <v>3.0000000000000027E-2</v>
      </c>
      <c r="EP91" s="36" t="s">
        <v>163</v>
      </c>
      <c r="EQ91" s="36" t="s">
        <v>163</v>
      </c>
      <c r="ER91" s="36" t="s">
        <v>163</v>
      </c>
      <c r="ES91" s="36" t="s">
        <v>163</v>
      </c>
      <c r="ET91" s="29">
        <v>3.0000000000000027E-2</v>
      </c>
      <c r="EU91" s="36" t="s">
        <v>163</v>
      </c>
      <c r="EV91" s="29">
        <v>3.0000000000000027E-2</v>
      </c>
      <c r="EW91" s="29">
        <v>3.0000000000000027E-2</v>
      </c>
      <c r="EX91" s="29">
        <v>3.0000000000000027E-2</v>
      </c>
      <c r="EY91" s="29">
        <v>3.0000000000000027E-2</v>
      </c>
      <c r="EZ91" s="29">
        <v>3.0000000000000027E-2</v>
      </c>
      <c r="FA91" s="29">
        <v>3.0000000000000027E-2</v>
      </c>
      <c r="FB91" s="29">
        <v>3.0000000000000027E-2</v>
      </c>
      <c r="FC91" s="29">
        <v>3.0000000000000027E-2</v>
      </c>
      <c r="FD91" s="36" t="s">
        <v>163</v>
      </c>
      <c r="FE91" s="36" t="s">
        <v>163</v>
      </c>
      <c r="FF91" s="36" t="s">
        <v>163</v>
      </c>
      <c r="FG91" s="29">
        <v>3.0000000000000027E-2</v>
      </c>
      <c r="FH91" s="29">
        <v>3.0000000000000027E-2</v>
      </c>
      <c r="FI91" s="29">
        <v>3.0000000000000027E-2</v>
      </c>
      <c r="FJ91" s="29">
        <v>3.0000000000000027E-2</v>
      </c>
      <c r="FK91" s="36" t="s">
        <v>163</v>
      </c>
      <c r="FL91" s="36" t="s">
        <v>163</v>
      </c>
      <c r="FM91" s="36" t="s">
        <v>163</v>
      </c>
      <c r="FN91" s="29">
        <v>0.03</v>
      </c>
      <c r="FO91" s="29">
        <v>0.03</v>
      </c>
      <c r="FP91" s="29">
        <v>0.05</v>
      </c>
      <c r="FQ91" s="29">
        <v>0.05</v>
      </c>
      <c r="FR91" s="29">
        <v>0.05</v>
      </c>
      <c r="FS91" s="29">
        <v>0.05</v>
      </c>
      <c r="FT91" s="29">
        <v>0.05</v>
      </c>
      <c r="FU91" s="29">
        <v>0.05</v>
      </c>
      <c r="FV91" s="29">
        <v>0.05</v>
      </c>
      <c r="FW91" s="29">
        <v>0.05</v>
      </c>
      <c r="FX91" s="36" t="s">
        <v>163</v>
      </c>
      <c r="FY91" s="36" t="s">
        <v>163</v>
      </c>
      <c r="FZ91" s="29">
        <v>0.03</v>
      </c>
      <c r="GA91" s="29">
        <v>0.03</v>
      </c>
      <c r="GB91" s="29">
        <v>0.05</v>
      </c>
      <c r="GC91" s="36" t="s">
        <v>163</v>
      </c>
      <c r="GD91" s="34" t="s">
        <v>163</v>
      </c>
      <c r="GE91" s="29">
        <v>0.05</v>
      </c>
      <c r="GF91" s="29">
        <v>0.05</v>
      </c>
      <c r="GG91" s="29">
        <v>0.05</v>
      </c>
      <c r="GH91" s="29">
        <v>0.05</v>
      </c>
      <c r="GI91" s="36" t="s">
        <v>163</v>
      </c>
      <c r="GJ91" s="36" t="s">
        <v>163</v>
      </c>
      <c r="GK91" s="36" t="s">
        <v>163</v>
      </c>
      <c r="GL91" s="29">
        <v>0.05</v>
      </c>
      <c r="GM91" s="29">
        <v>0.05</v>
      </c>
      <c r="GN91" s="29">
        <v>0.05</v>
      </c>
      <c r="GO91" s="29">
        <v>0.05</v>
      </c>
      <c r="GP91" s="36" t="s">
        <v>163</v>
      </c>
      <c r="GQ91" s="36" t="s">
        <v>163</v>
      </c>
      <c r="GR91" s="36" t="s">
        <v>163</v>
      </c>
      <c r="GS91" s="36" t="s">
        <v>163</v>
      </c>
      <c r="GT91" s="36" t="s">
        <v>163</v>
      </c>
      <c r="GU91" s="36" t="s">
        <v>163</v>
      </c>
      <c r="GV91" s="36" t="s">
        <v>163</v>
      </c>
      <c r="GW91" s="36" t="s">
        <v>163</v>
      </c>
      <c r="GX91" s="36" t="s">
        <v>163</v>
      </c>
      <c r="GY91" s="36" t="s">
        <v>163</v>
      </c>
      <c r="GZ91" s="29">
        <v>0.05</v>
      </c>
      <c r="HA91" s="29">
        <v>0.05</v>
      </c>
      <c r="HB91" s="39" t="s">
        <v>163</v>
      </c>
      <c r="HC91" s="39" t="s">
        <v>163</v>
      </c>
      <c r="HD91" s="39" t="s">
        <v>163</v>
      </c>
      <c r="HE91" s="39" t="s">
        <v>163</v>
      </c>
      <c r="HF91" s="39" t="s">
        <v>163</v>
      </c>
      <c r="HG91" s="39" t="s">
        <v>163</v>
      </c>
      <c r="HH91" s="39" t="s">
        <v>163</v>
      </c>
      <c r="HI91" s="39" t="s">
        <v>163</v>
      </c>
      <c r="HJ91" s="39" t="s">
        <v>163</v>
      </c>
      <c r="HK91" s="39" t="s">
        <v>163</v>
      </c>
      <c r="HL91" s="39" t="s">
        <v>163</v>
      </c>
      <c r="HM91" s="39" t="s">
        <v>163</v>
      </c>
      <c r="HN91" s="39"/>
      <c r="HO91" s="39"/>
      <c r="HP91" s="39" t="s">
        <v>163</v>
      </c>
      <c r="HQ91" s="39" t="s">
        <v>163</v>
      </c>
      <c r="HR91" s="39" t="s">
        <v>163</v>
      </c>
      <c r="HS91" s="39" t="s">
        <v>163</v>
      </c>
      <c r="HT91" s="39" t="s">
        <v>163</v>
      </c>
      <c r="HU91" s="39" t="s">
        <v>163</v>
      </c>
      <c r="HV91" s="39" t="s">
        <v>163</v>
      </c>
      <c r="HW91" s="39" t="s">
        <v>163</v>
      </c>
      <c r="HX91" s="39" t="s">
        <v>163</v>
      </c>
      <c r="HY91" s="39" t="s">
        <v>163</v>
      </c>
      <c r="HZ91" s="39" t="s">
        <v>163</v>
      </c>
      <c r="IA91" s="39" t="s">
        <v>163</v>
      </c>
      <c r="IB91" s="39" t="s">
        <v>163</v>
      </c>
      <c r="IC91" s="39" t="s">
        <v>163</v>
      </c>
      <c r="ID91" s="39" t="s">
        <v>163</v>
      </c>
      <c r="IE91" s="39" t="s">
        <v>163</v>
      </c>
      <c r="IF91" s="39" t="s">
        <v>163</v>
      </c>
      <c r="IG91" s="39" t="s">
        <v>163</v>
      </c>
      <c r="IH91" s="39" t="s">
        <v>163</v>
      </c>
      <c r="II91" s="39" t="s">
        <v>163</v>
      </c>
      <c r="IJ91" s="39" t="s">
        <v>163</v>
      </c>
      <c r="IK91" s="39" t="s">
        <v>163</v>
      </c>
      <c r="IL91" s="39" t="s">
        <v>163</v>
      </c>
      <c r="IM91" s="39" t="s">
        <v>163</v>
      </c>
      <c r="IN91" s="39" t="s">
        <v>163</v>
      </c>
      <c r="IO91" s="39"/>
      <c r="IP91" s="39" t="s">
        <v>163</v>
      </c>
      <c r="IQ91" s="39" t="s">
        <v>163</v>
      </c>
      <c r="IR91" s="39" t="s">
        <v>163</v>
      </c>
      <c r="IS91" s="39" t="s">
        <v>163</v>
      </c>
      <c r="IT91" s="39" t="s">
        <v>163</v>
      </c>
      <c r="IU91" s="39" t="s">
        <v>163</v>
      </c>
      <c r="IV91" s="39" t="s">
        <v>163</v>
      </c>
      <c r="IW91" s="39" t="s">
        <v>163</v>
      </c>
      <c r="IX91" s="39" t="s">
        <v>163</v>
      </c>
      <c r="IY91" s="39" t="s">
        <v>163</v>
      </c>
      <c r="IZ91" s="39" t="s">
        <v>163</v>
      </c>
      <c r="JA91" s="39" t="s">
        <v>163</v>
      </c>
      <c r="JB91" s="39" t="s">
        <v>163</v>
      </c>
      <c r="JC91" s="39"/>
    </row>
    <row r="92" spans="1:266" x14ac:dyDescent="0.25">
      <c r="C92" s="50" t="s">
        <v>207</v>
      </c>
      <c r="D92" s="50" t="s">
        <v>651</v>
      </c>
      <c r="E92" s="50" t="s">
        <v>623</v>
      </c>
      <c r="K92" t="s">
        <v>659</v>
      </c>
      <c r="O92" s="491"/>
      <c r="P92" s="28">
        <v>1.7999999999999999E-2</v>
      </c>
      <c r="Q92" s="29">
        <v>1.7999999999999999E-2</v>
      </c>
      <c r="R92" s="29">
        <v>1.7999999999999999E-2</v>
      </c>
      <c r="S92" s="36" t="s">
        <v>163</v>
      </c>
      <c r="T92" s="36" t="s">
        <v>163</v>
      </c>
      <c r="U92" s="36" t="s">
        <v>163</v>
      </c>
      <c r="V92" s="36" t="s">
        <v>163</v>
      </c>
      <c r="W92" s="36" t="s">
        <v>163</v>
      </c>
      <c r="X92" s="29">
        <v>1.4E-2</v>
      </c>
      <c r="Y92" s="36" t="s">
        <v>163</v>
      </c>
      <c r="Z92" s="36" t="s">
        <v>163</v>
      </c>
      <c r="AA92" s="29">
        <v>1.7999999999999999E-2</v>
      </c>
      <c r="AB92" s="29">
        <v>1.4E-2</v>
      </c>
      <c r="AC92" s="36" t="s">
        <v>163</v>
      </c>
      <c r="AD92" s="36" t="s">
        <v>163</v>
      </c>
      <c r="AE92" s="29">
        <v>1.7999999999999999E-2</v>
      </c>
      <c r="AF92" s="36" t="s">
        <v>163</v>
      </c>
      <c r="AG92" s="70">
        <v>0</v>
      </c>
      <c r="AH92" s="36" t="s">
        <v>163</v>
      </c>
      <c r="AI92" s="36" t="s">
        <v>163</v>
      </c>
      <c r="AJ92" s="70">
        <v>0</v>
      </c>
      <c r="AK92" s="70">
        <v>0</v>
      </c>
      <c r="AL92" s="70">
        <v>0</v>
      </c>
      <c r="AM92" s="70">
        <v>0</v>
      </c>
      <c r="AN92" s="36" t="s">
        <v>163</v>
      </c>
      <c r="AO92" s="70">
        <v>0</v>
      </c>
      <c r="AP92" s="70">
        <v>0</v>
      </c>
      <c r="AQ92" s="36" t="s">
        <v>163</v>
      </c>
      <c r="AR92" s="70">
        <v>0</v>
      </c>
      <c r="AS92" s="70">
        <v>0</v>
      </c>
      <c r="AT92" s="70">
        <v>0</v>
      </c>
      <c r="AU92" s="70">
        <v>0</v>
      </c>
      <c r="AV92" s="36" t="s">
        <v>163</v>
      </c>
      <c r="AW92" s="70">
        <v>0</v>
      </c>
      <c r="AX92" s="70">
        <v>0</v>
      </c>
      <c r="AY92" s="70">
        <v>0</v>
      </c>
      <c r="AZ92" s="70">
        <v>0</v>
      </c>
      <c r="BA92" s="36" t="s">
        <v>163</v>
      </c>
      <c r="BB92" s="36" t="s">
        <v>163</v>
      </c>
      <c r="BC92" s="70">
        <v>0</v>
      </c>
      <c r="BD92" s="70">
        <v>0</v>
      </c>
      <c r="BE92" s="70">
        <v>0</v>
      </c>
      <c r="BF92" s="70">
        <v>0</v>
      </c>
      <c r="BG92" s="70">
        <v>0</v>
      </c>
      <c r="BH92" s="70">
        <v>0</v>
      </c>
      <c r="BI92" s="70">
        <v>0</v>
      </c>
      <c r="BJ92" s="70">
        <v>0</v>
      </c>
      <c r="BK92" s="36" t="s">
        <v>163</v>
      </c>
      <c r="BL92" s="36" t="s">
        <v>163</v>
      </c>
      <c r="BM92" s="70">
        <v>0</v>
      </c>
      <c r="BN92" s="70">
        <v>0</v>
      </c>
      <c r="BO92" s="36" t="s">
        <v>163</v>
      </c>
      <c r="BP92" s="36" t="s">
        <v>163</v>
      </c>
      <c r="BQ92" s="36" t="s">
        <v>163</v>
      </c>
      <c r="BR92" s="36" t="s">
        <v>163</v>
      </c>
      <c r="BS92" s="36" t="s">
        <v>163</v>
      </c>
      <c r="BT92" s="36" t="s">
        <v>163</v>
      </c>
      <c r="BU92" s="36" t="s">
        <v>163</v>
      </c>
      <c r="BV92" s="70">
        <v>0</v>
      </c>
      <c r="BW92" s="70">
        <v>0</v>
      </c>
      <c r="BX92" s="70">
        <v>0</v>
      </c>
      <c r="BY92" s="36" t="s">
        <v>163</v>
      </c>
      <c r="BZ92" s="70">
        <v>0</v>
      </c>
      <c r="CA92" s="70">
        <v>0</v>
      </c>
      <c r="CB92" s="70">
        <v>0</v>
      </c>
      <c r="CC92" s="70">
        <v>0</v>
      </c>
      <c r="CD92" s="70">
        <v>0</v>
      </c>
      <c r="CE92" s="36" t="s">
        <v>163</v>
      </c>
      <c r="CF92" s="36" t="s">
        <v>163</v>
      </c>
      <c r="CG92" s="70">
        <v>0</v>
      </c>
      <c r="CH92" s="70">
        <v>0</v>
      </c>
      <c r="CI92" s="36" t="s">
        <v>163</v>
      </c>
      <c r="CJ92" s="70">
        <v>0</v>
      </c>
      <c r="CK92" s="70">
        <v>0</v>
      </c>
      <c r="CL92" s="70">
        <v>0</v>
      </c>
      <c r="CM92" s="70">
        <v>0</v>
      </c>
      <c r="CN92" s="36" t="s">
        <v>163</v>
      </c>
      <c r="CO92" s="36" t="s">
        <v>163</v>
      </c>
      <c r="CP92" s="36" t="s">
        <v>163</v>
      </c>
      <c r="CQ92" s="70">
        <v>0</v>
      </c>
      <c r="CR92" s="70">
        <v>0</v>
      </c>
      <c r="CS92" s="70">
        <v>0</v>
      </c>
      <c r="CT92" s="70">
        <v>0</v>
      </c>
      <c r="CU92" s="36" t="s">
        <v>163</v>
      </c>
      <c r="CV92" s="36" t="s">
        <v>163</v>
      </c>
      <c r="CW92" s="70">
        <v>0</v>
      </c>
      <c r="CX92" s="70">
        <v>0</v>
      </c>
      <c r="CY92" s="70">
        <v>0</v>
      </c>
      <c r="CZ92" s="70">
        <v>0</v>
      </c>
      <c r="DA92" s="70">
        <v>0</v>
      </c>
      <c r="DB92" s="70">
        <v>0</v>
      </c>
      <c r="DC92" s="36" t="s">
        <v>163</v>
      </c>
      <c r="DD92" s="36" t="s">
        <v>163</v>
      </c>
      <c r="DE92" s="70">
        <v>0</v>
      </c>
      <c r="DF92" s="70">
        <v>0</v>
      </c>
      <c r="DG92" s="70">
        <v>0</v>
      </c>
      <c r="DH92" s="70">
        <v>0</v>
      </c>
      <c r="DI92" s="36" t="s">
        <v>163</v>
      </c>
      <c r="DJ92" s="36" t="s">
        <v>163</v>
      </c>
      <c r="DK92" s="36" t="s">
        <v>163</v>
      </c>
      <c r="DL92" s="36" t="s">
        <v>163</v>
      </c>
      <c r="DM92" s="36" t="s">
        <v>163</v>
      </c>
      <c r="DN92" s="70">
        <v>0</v>
      </c>
      <c r="DO92" s="70">
        <v>0</v>
      </c>
      <c r="DP92" s="36" t="s">
        <v>163</v>
      </c>
      <c r="DQ92" s="29">
        <v>3.0000000000000027E-2</v>
      </c>
      <c r="DR92" s="29">
        <v>3.0000000000000027E-2</v>
      </c>
      <c r="DS92" s="29">
        <v>3.0000000000000027E-2</v>
      </c>
      <c r="DT92" s="29">
        <v>3.0000000000000027E-2</v>
      </c>
      <c r="DU92" s="29">
        <v>3.0000000000000027E-2</v>
      </c>
      <c r="DV92" s="29">
        <v>3.0000000000000027E-2</v>
      </c>
      <c r="DW92" s="29">
        <v>3.0000000000000027E-2</v>
      </c>
      <c r="DX92" s="29">
        <v>3.0000000000000027E-2</v>
      </c>
      <c r="DY92" s="29">
        <v>3.0000000000000027E-2</v>
      </c>
      <c r="DZ92" s="29">
        <v>3.0000000000000027E-2</v>
      </c>
      <c r="EA92" s="29">
        <v>3.0000000000000027E-2</v>
      </c>
      <c r="EB92" s="36" t="s">
        <v>163</v>
      </c>
      <c r="EC92" s="36" t="s">
        <v>163</v>
      </c>
      <c r="ED92" s="36" t="s">
        <v>163</v>
      </c>
      <c r="EE92" s="29">
        <v>3.0000000000000027E-2</v>
      </c>
      <c r="EF92" s="29">
        <v>3.0000000000000027E-2</v>
      </c>
      <c r="EG92" s="36" t="s">
        <v>163</v>
      </c>
      <c r="EH92" s="36" t="s">
        <v>163</v>
      </c>
      <c r="EI92" s="36" t="s">
        <v>163</v>
      </c>
      <c r="EJ92" s="29">
        <v>3.0000000000000027E-2</v>
      </c>
      <c r="EK92" s="29">
        <v>3.0000000000000027E-2</v>
      </c>
      <c r="EL92" s="29">
        <v>3.0000000000000027E-2</v>
      </c>
      <c r="EM92" s="29">
        <v>3.0000000000000027E-2</v>
      </c>
      <c r="EN92" s="29">
        <v>3.0000000000000027E-2</v>
      </c>
      <c r="EO92" s="29">
        <v>3.0000000000000027E-2</v>
      </c>
      <c r="EP92" s="36" t="s">
        <v>163</v>
      </c>
      <c r="EQ92" s="36" t="s">
        <v>163</v>
      </c>
      <c r="ER92" s="36" t="s">
        <v>163</v>
      </c>
      <c r="ES92" s="36" t="s">
        <v>163</v>
      </c>
      <c r="ET92" s="29">
        <v>3.0000000000000027E-2</v>
      </c>
      <c r="EU92" s="36" t="s">
        <v>163</v>
      </c>
      <c r="EV92" s="29">
        <v>3.0000000000000027E-2</v>
      </c>
      <c r="EW92" s="29">
        <v>3.0000000000000027E-2</v>
      </c>
      <c r="EX92" s="29">
        <v>3.0000000000000027E-2</v>
      </c>
      <c r="EY92" s="29">
        <v>3.0000000000000027E-2</v>
      </c>
      <c r="EZ92" s="29">
        <v>3.0000000000000027E-2</v>
      </c>
      <c r="FA92" s="29">
        <v>3.0000000000000027E-2</v>
      </c>
      <c r="FB92" s="29">
        <v>3.0000000000000027E-2</v>
      </c>
      <c r="FC92" s="29">
        <v>3.0000000000000027E-2</v>
      </c>
      <c r="FD92" s="36" t="s">
        <v>163</v>
      </c>
      <c r="FE92" s="36" t="s">
        <v>163</v>
      </c>
      <c r="FF92" s="36" t="s">
        <v>163</v>
      </c>
      <c r="FG92" s="29">
        <v>3.0000000000000027E-2</v>
      </c>
      <c r="FH92" s="29">
        <v>3.0000000000000027E-2</v>
      </c>
      <c r="FI92" s="29">
        <v>3.0000000000000027E-2</v>
      </c>
      <c r="FJ92" s="29">
        <v>3.0000000000000027E-2</v>
      </c>
      <c r="FK92" s="36" t="s">
        <v>163</v>
      </c>
      <c r="FL92" s="36" t="s">
        <v>163</v>
      </c>
      <c r="FM92" s="36" t="s">
        <v>163</v>
      </c>
      <c r="FN92" s="29">
        <v>0.03</v>
      </c>
      <c r="FO92" s="29">
        <v>0.03</v>
      </c>
      <c r="FP92" s="29">
        <v>0.05</v>
      </c>
      <c r="FQ92" s="29">
        <v>0.05</v>
      </c>
      <c r="FR92" s="29">
        <v>0.05</v>
      </c>
      <c r="FS92" s="29">
        <v>0.05</v>
      </c>
      <c r="FT92" s="29">
        <v>0.05</v>
      </c>
      <c r="FU92" s="29">
        <v>0.05</v>
      </c>
      <c r="FV92" s="29">
        <v>0.05</v>
      </c>
      <c r="FW92" s="29">
        <v>0.05</v>
      </c>
      <c r="FX92" s="36" t="s">
        <v>163</v>
      </c>
      <c r="FY92" s="36" t="s">
        <v>163</v>
      </c>
      <c r="FZ92" s="29">
        <v>0.03</v>
      </c>
      <c r="GA92" s="29">
        <v>0.03</v>
      </c>
      <c r="GB92" s="29">
        <v>0.05</v>
      </c>
      <c r="GC92" s="36" t="s">
        <v>163</v>
      </c>
      <c r="GD92" s="34" t="s">
        <v>163</v>
      </c>
      <c r="GE92" s="29">
        <v>0.05</v>
      </c>
      <c r="GF92" s="29">
        <v>0.05</v>
      </c>
      <c r="GG92" s="29">
        <v>0.05</v>
      </c>
      <c r="GH92" s="29">
        <v>0.05</v>
      </c>
      <c r="GI92" s="36" t="s">
        <v>163</v>
      </c>
      <c r="GJ92" s="36" t="s">
        <v>163</v>
      </c>
      <c r="GK92" s="36" t="s">
        <v>163</v>
      </c>
      <c r="GL92" s="29">
        <v>0.05</v>
      </c>
      <c r="GM92" s="29">
        <v>0.05</v>
      </c>
      <c r="GN92" s="29">
        <v>0.05</v>
      </c>
      <c r="GO92" s="29">
        <v>0.05</v>
      </c>
      <c r="GP92" s="36" t="s">
        <v>163</v>
      </c>
      <c r="GQ92" s="36" t="s">
        <v>163</v>
      </c>
      <c r="GR92" s="36" t="s">
        <v>163</v>
      </c>
      <c r="GS92" s="36" t="s">
        <v>163</v>
      </c>
      <c r="GT92" s="36" t="s">
        <v>163</v>
      </c>
      <c r="GU92" s="36" t="s">
        <v>163</v>
      </c>
      <c r="GV92" s="36" t="s">
        <v>163</v>
      </c>
      <c r="GW92" s="36" t="s">
        <v>163</v>
      </c>
      <c r="GX92" s="36" t="s">
        <v>163</v>
      </c>
      <c r="GY92" s="36" t="s">
        <v>163</v>
      </c>
      <c r="GZ92" s="29">
        <v>0.05</v>
      </c>
      <c r="HA92" s="29">
        <v>0.05</v>
      </c>
      <c r="HB92" s="39" t="s">
        <v>163</v>
      </c>
      <c r="HC92" s="39" t="s">
        <v>163</v>
      </c>
      <c r="HD92" s="39" t="s">
        <v>163</v>
      </c>
      <c r="HE92" s="39" t="s">
        <v>163</v>
      </c>
      <c r="HF92" s="39" t="s">
        <v>163</v>
      </c>
      <c r="HG92" s="39" t="s">
        <v>163</v>
      </c>
      <c r="HH92" s="39" t="s">
        <v>163</v>
      </c>
      <c r="HI92" s="39" t="s">
        <v>163</v>
      </c>
      <c r="HJ92" s="39" t="s">
        <v>163</v>
      </c>
      <c r="HK92" s="39" t="s">
        <v>163</v>
      </c>
      <c r="HL92" s="39" t="s">
        <v>163</v>
      </c>
      <c r="HM92" s="39" t="s">
        <v>163</v>
      </c>
      <c r="HN92" s="39"/>
      <c r="HO92" s="39"/>
      <c r="HP92" s="39" t="s">
        <v>163</v>
      </c>
      <c r="HQ92" s="39" t="s">
        <v>163</v>
      </c>
      <c r="HR92" s="39" t="s">
        <v>163</v>
      </c>
      <c r="HS92" s="39" t="s">
        <v>163</v>
      </c>
      <c r="HT92" s="39" t="s">
        <v>163</v>
      </c>
      <c r="HU92" s="39" t="s">
        <v>163</v>
      </c>
      <c r="HV92" s="39" t="s">
        <v>163</v>
      </c>
      <c r="HW92" s="39" t="s">
        <v>163</v>
      </c>
      <c r="HX92" s="39" t="s">
        <v>163</v>
      </c>
      <c r="HY92" s="39" t="s">
        <v>163</v>
      </c>
      <c r="HZ92" s="39" t="s">
        <v>163</v>
      </c>
      <c r="IA92" s="39" t="s">
        <v>163</v>
      </c>
      <c r="IB92" s="39" t="s">
        <v>163</v>
      </c>
      <c r="IC92" s="39" t="s">
        <v>163</v>
      </c>
      <c r="ID92" s="39" t="s">
        <v>163</v>
      </c>
      <c r="IE92" s="39" t="s">
        <v>163</v>
      </c>
      <c r="IF92" s="39" t="s">
        <v>163</v>
      </c>
      <c r="IG92" s="39" t="s">
        <v>163</v>
      </c>
      <c r="IH92" s="39" t="s">
        <v>163</v>
      </c>
      <c r="II92" s="39" t="s">
        <v>163</v>
      </c>
      <c r="IJ92" s="39" t="s">
        <v>163</v>
      </c>
      <c r="IK92" s="39" t="s">
        <v>163</v>
      </c>
      <c r="IL92" s="39" t="s">
        <v>163</v>
      </c>
      <c r="IM92" s="39" t="s">
        <v>163</v>
      </c>
      <c r="IN92" s="39" t="s">
        <v>163</v>
      </c>
      <c r="IO92" s="39"/>
      <c r="IP92" s="39" t="s">
        <v>163</v>
      </c>
      <c r="IQ92" s="39" t="s">
        <v>163</v>
      </c>
      <c r="IR92" s="39" t="s">
        <v>163</v>
      </c>
      <c r="IS92" s="39" t="s">
        <v>163</v>
      </c>
      <c r="IT92" s="39" t="s">
        <v>163</v>
      </c>
      <c r="IU92" s="39" t="s">
        <v>163</v>
      </c>
      <c r="IV92" s="39" t="s">
        <v>163</v>
      </c>
      <c r="IW92" s="39" t="s">
        <v>163</v>
      </c>
      <c r="IX92" s="39" t="s">
        <v>163</v>
      </c>
      <c r="IY92" s="39" t="s">
        <v>163</v>
      </c>
      <c r="IZ92" s="39" t="s">
        <v>163</v>
      </c>
      <c r="JA92" s="39" t="s">
        <v>163</v>
      </c>
      <c r="JB92" s="39" t="s">
        <v>163</v>
      </c>
      <c r="JC92" s="39"/>
    </row>
    <row r="93" spans="1:266" x14ac:dyDescent="0.25">
      <c r="C93" s="50" t="s">
        <v>209</v>
      </c>
      <c r="D93" s="50" t="s">
        <v>623</v>
      </c>
      <c r="E93" s="50" t="s">
        <v>623</v>
      </c>
      <c r="K93" s="75">
        <v>0.02</v>
      </c>
      <c r="O93" s="491"/>
      <c r="P93" s="28">
        <v>1.4E-2</v>
      </c>
      <c r="Q93" s="29">
        <v>1.4E-2</v>
      </c>
      <c r="R93" s="29">
        <v>1.4E-2</v>
      </c>
      <c r="S93" s="36" t="s">
        <v>163</v>
      </c>
      <c r="T93" s="36" t="s">
        <v>163</v>
      </c>
      <c r="U93" s="36" t="s">
        <v>163</v>
      </c>
      <c r="V93" s="36" t="s">
        <v>163</v>
      </c>
      <c r="W93" s="36" t="s">
        <v>163</v>
      </c>
      <c r="X93" s="29">
        <v>1.4E-2</v>
      </c>
      <c r="Y93" s="36" t="s">
        <v>163</v>
      </c>
      <c r="Z93" s="36" t="s">
        <v>163</v>
      </c>
      <c r="AA93" s="29">
        <v>1.4E-2</v>
      </c>
      <c r="AB93" s="29">
        <v>1.4E-2</v>
      </c>
      <c r="AC93" s="36" t="s">
        <v>163</v>
      </c>
      <c r="AD93" s="36" t="s">
        <v>163</v>
      </c>
      <c r="AE93" s="29">
        <v>1.4E-2</v>
      </c>
      <c r="AF93" s="36" t="s">
        <v>163</v>
      </c>
      <c r="AG93" s="70">
        <v>0</v>
      </c>
      <c r="AH93" s="36" t="s">
        <v>163</v>
      </c>
      <c r="AI93" s="36" t="s">
        <v>163</v>
      </c>
      <c r="AJ93" s="70">
        <v>0</v>
      </c>
      <c r="AK93" s="70">
        <v>0</v>
      </c>
      <c r="AL93" s="70">
        <v>0</v>
      </c>
      <c r="AM93" s="70">
        <v>0</v>
      </c>
      <c r="AN93" s="36" t="s">
        <v>163</v>
      </c>
      <c r="AO93" s="70">
        <v>0</v>
      </c>
      <c r="AP93" s="70">
        <v>0</v>
      </c>
      <c r="AQ93" s="36" t="s">
        <v>163</v>
      </c>
      <c r="AR93" s="70">
        <v>0</v>
      </c>
      <c r="AS93" s="70">
        <v>0</v>
      </c>
      <c r="AT93" s="70">
        <v>0</v>
      </c>
      <c r="AU93" s="70">
        <v>0</v>
      </c>
      <c r="AV93" s="36" t="s">
        <v>163</v>
      </c>
      <c r="AW93" s="70">
        <v>0</v>
      </c>
      <c r="AX93" s="70">
        <v>0</v>
      </c>
      <c r="AY93" s="70">
        <v>0</v>
      </c>
      <c r="AZ93" s="70">
        <v>0</v>
      </c>
      <c r="BA93" s="36" t="s">
        <v>163</v>
      </c>
      <c r="BB93" s="36" t="s">
        <v>163</v>
      </c>
      <c r="BC93" s="36" t="s">
        <v>163</v>
      </c>
      <c r="BD93" s="36" t="s">
        <v>163</v>
      </c>
      <c r="BE93" s="70">
        <v>0</v>
      </c>
      <c r="BF93" s="70">
        <v>0</v>
      </c>
      <c r="BG93" s="70">
        <v>0</v>
      </c>
      <c r="BH93" s="70">
        <v>0</v>
      </c>
      <c r="BI93" s="70">
        <v>0</v>
      </c>
      <c r="BJ93" s="70">
        <v>0</v>
      </c>
      <c r="BK93" s="36" t="s">
        <v>163</v>
      </c>
      <c r="BL93" s="36" t="s">
        <v>163</v>
      </c>
      <c r="BM93" s="70">
        <v>0</v>
      </c>
      <c r="BN93" s="70">
        <v>0</v>
      </c>
      <c r="BO93" s="36" t="s">
        <v>163</v>
      </c>
      <c r="BP93" s="36" t="s">
        <v>163</v>
      </c>
      <c r="BQ93" s="36" t="s">
        <v>163</v>
      </c>
      <c r="BR93" s="36" t="s">
        <v>163</v>
      </c>
      <c r="BS93" s="36" t="s">
        <v>163</v>
      </c>
      <c r="BT93" s="36" t="s">
        <v>163</v>
      </c>
      <c r="BU93" s="36" t="s">
        <v>163</v>
      </c>
      <c r="BV93" s="70">
        <v>0</v>
      </c>
      <c r="BW93" s="70">
        <v>0</v>
      </c>
      <c r="BX93" s="70">
        <v>0</v>
      </c>
      <c r="BY93" s="36" t="s">
        <v>163</v>
      </c>
      <c r="BZ93" s="70">
        <v>0</v>
      </c>
      <c r="CA93" s="70">
        <v>0</v>
      </c>
      <c r="CB93" s="70">
        <v>0</v>
      </c>
      <c r="CC93" s="70">
        <v>0</v>
      </c>
      <c r="CD93" s="70">
        <v>0</v>
      </c>
      <c r="CE93" s="36" t="s">
        <v>163</v>
      </c>
      <c r="CF93" s="36" t="s">
        <v>163</v>
      </c>
      <c r="CG93" s="70">
        <v>0</v>
      </c>
      <c r="CH93" s="70">
        <v>0</v>
      </c>
      <c r="CI93" s="36" t="s">
        <v>163</v>
      </c>
      <c r="CJ93" s="70">
        <v>0</v>
      </c>
      <c r="CK93" s="70">
        <v>0</v>
      </c>
      <c r="CL93" s="36" t="s">
        <v>163</v>
      </c>
      <c r="CM93" s="36" t="s">
        <v>163</v>
      </c>
      <c r="CN93" s="36" t="s">
        <v>163</v>
      </c>
      <c r="CO93" s="36" t="s">
        <v>163</v>
      </c>
      <c r="CP93" s="36" t="s">
        <v>163</v>
      </c>
      <c r="CQ93" s="70">
        <v>0</v>
      </c>
      <c r="CR93" s="70">
        <v>0</v>
      </c>
      <c r="CS93" s="70">
        <v>0</v>
      </c>
      <c r="CT93" s="70">
        <v>0</v>
      </c>
      <c r="CU93" s="36" t="s">
        <v>163</v>
      </c>
      <c r="CV93" s="36" t="s">
        <v>163</v>
      </c>
      <c r="CW93" s="70">
        <v>0</v>
      </c>
      <c r="CX93" s="70">
        <v>0</v>
      </c>
      <c r="CY93" s="70">
        <v>0</v>
      </c>
      <c r="CZ93" s="70">
        <v>0</v>
      </c>
      <c r="DA93" s="70">
        <v>0</v>
      </c>
      <c r="DB93" s="70">
        <v>0</v>
      </c>
      <c r="DC93" s="36" t="s">
        <v>163</v>
      </c>
      <c r="DD93" s="36" t="s">
        <v>163</v>
      </c>
      <c r="DE93" s="70">
        <v>0</v>
      </c>
      <c r="DF93" s="70">
        <v>0</v>
      </c>
      <c r="DG93" s="70">
        <v>0</v>
      </c>
      <c r="DH93" s="70">
        <v>0</v>
      </c>
      <c r="DI93" s="36" t="s">
        <v>163</v>
      </c>
      <c r="DJ93" s="36" t="s">
        <v>163</v>
      </c>
      <c r="DK93" s="36" t="s">
        <v>163</v>
      </c>
      <c r="DL93" s="36" t="s">
        <v>163</v>
      </c>
      <c r="DM93" s="36" t="s">
        <v>163</v>
      </c>
      <c r="DN93" s="70">
        <v>0</v>
      </c>
      <c r="DO93" s="70">
        <v>0</v>
      </c>
      <c r="DP93" s="36" t="s">
        <v>163</v>
      </c>
      <c r="DQ93" s="29">
        <v>2.2999999999999909E-2</v>
      </c>
      <c r="DR93" s="29">
        <v>2.2999999999999909E-2</v>
      </c>
      <c r="DS93" s="29">
        <v>2.2999999999999909E-2</v>
      </c>
      <c r="DT93" s="29">
        <v>2.2999999999999909E-2</v>
      </c>
      <c r="DU93" s="29">
        <v>2.2999999999999909E-2</v>
      </c>
      <c r="DV93" s="29">
        <v>2.2999999999999909E-2</v>
      </c>
      <c r="DW93" s="29">
        <v>2.2999999999999909E-2</v>
      </c>
      <c r="DX93" s="29">
        <v>2.2999999999999909E-2</v>
      </c>
      <c r="DY93" s="29">
        <v>2.2999999999999909E-2</v>
      </c>
      <c r="DZ93" s="29">
        <v>2.2999999999999909E-2</v>
      </c>
      <c r="EA93" s="29">
        <v>2.2999999999999909E-2</v>
      </c>
      <c r="EB93" s="36" t="s">
        <v>163</v>
      </c>
      <c r="EC93" s="36" t="s">
        <v>163</v>
      </c>
      <c r="ED93" s="36" t="s">
        <v>163</v>
      </c>
      <c r="EE93" s="36" t="s">
        <v>163</v>
      </c>
      <c r="EF93" s="36" t="s">
        <v>163</v>
      </c>
      <c r="EG93" s="36" t="s">
        <v>163</v>
      </c>
      <c r="EH93" s="36" t="s">
        <v>163</v>
      </c>
      <c r="EI93" s="36" t="s">
        <v>163</v>
      </c>
      <c r="EJ93" s="29">
        <v>2.2999999999999909E-2</v>
      </c>
      <c r="EK93" s="29">
        <v>2.2999999999999909E-2</v>
      </c>
      <c r="EL93" s="29">
        <v>2.2999999999999909E-2</v>
      </c>
      <c r="EM93" s="29">
        <v>2.2999999999999909E-2</v>
      </c>
      <c r="EN93" s="29">
        <v>2.2999999999999909E-2</v>
      </c>
      <c r="EO93" s="29">
        <v>2.2999999999999909E-2</v>
      </c>
      <c r="EP93" s="36" t="s">
        <v>163</v>
      </c>
      <c r="EQ93" s="36" t="s">
        <v>163</v>
      </c>
      <c r="ER93" s="36" t="s">
        <v>163</v>
      </c>
      <c r="ES93" s="36" t="s">
        <v>163</v>
      </c>
      <c r="ET93" s="29">
        <v>2.2999999999999909E-2</v>
      </c>
      <c r="EU93" s="36" t="s">
        <v>163</v>
      </c>
      <c r="EV93" s="29">
        <v>2.2999999999999909E-2</v>
      </c>
      <c r="EW93" s="29">
        <v>2.2999999999999909E-2</v>
      </c>
      <c r="EX93" s="29">
        <v>2.2999999999999909E-2</v>
      </c>
      <c r="EY93" s="29">
        <v>2.2999999999999909E-2</v>
      </c>
      <c r="EZ93" s="29">
        <v>2.2999999999999909E-2</v>
      </c>
      <c r="FA93" s="29">
        <v>2.2999999999999909E-2</v>
      </c>
      <c r="FB93" s="29">
        <v>2.2999999999999909E-2</v>
      </c>
      <c r="FC93" s="29">
        <v>2.2999999999999909E-2</v>
      </c>
      <c r="FD93" s="36" t="s">
        <v>163</v>
      </c>
      <c r="FE93" s="36" t="s">
        <v>163</v>
      </c>
      <c r="FF93" s="36" t="s">
        <v>163</v>
      </c>
      <c r="FG93" s="29">
        <v>2.2999999999999909E-2</v>
      </c>
      <c r="FH93" s="29">
        <v>2.2999999999999909E-2</v>
      </c>
      <c r="FI93" s="29">
        <v>2.2999999999999909E-2</v>
      </c>
      <c r="FJ93" s="29">
        <v>2.2999999999999909E-2</v>
      </c>
      <c r="FK93" s="36" t="s">
        <v>163</v>
      </c>
      <c r="FL93" s="36" t="s">
        <v>163</v>
      </c>
      <c r="FM93" s="36" t="s">
        <v>163</v>
      </c>
      <c r="FN93" s="29">
        <v>2.3E-2</v>
      </c>
      <c r="FO93" s="29">
        <v>2.3E-2</v>
      </c>
      <c r="FP93" s="29">
        <v>0.05</v>
      </c>
      <c r="FQ93" s="29">
        <v>0.05</v>
      </c>
      <c r="FR93" s="29">
        <v>0.05</v>
      </c>
      <c r="FS93" s="29">
        <v>0.05</v>
      </c>
      <c r="FT93" s="29">
        <v>0.05</v>
      </c>
      <c r="FU93" s="29">
        <v>0.05</v>
      </c>
      <c r="FV93" s="29">
        <v>0.05</v>
      </c>
      <c r="FW93" s="29">
        <v>0.05</v>
      </c>
      <c r="FX93" s="36" t="s">
        <v>163</v>
      </c>
      <c r="FY93" s="36" t="s">
        <v>163</v>
      </c>
      <c r="FZ93" s="36" t="s">
        <v>163</v>
      </c>
      <c r="GA93" s="36" t="s">
        <v>163</v>
      </c>
      <c r="GB93" s="36" t="s">
        <v>163</v>
      </c>
      <c r="GC93" s="36" t="s">
        <v>163</v>
      </c>
      <c r="GD93" s="34" t="s">
        <v>163</v>
      </c>
      <c r="GE93" s="29">
        <v>0.05</v>
      </c>
      <c r="GF93" s="29">
        <v>0.05</v>
      </c>
      <c r="GG93" s="29">
        <v>0.05</v>
      </c>
      <c r="GH93" s="29">
        <v>0.05</v>
      </c>
      <c r="GI93" s="36" t="s">
        <v>163</v>
      </c>
      <c r="GJ93" s="36" t="s">
        <v>163</v>
      </c>
      <c r="GK93" s="36" t="s">
        <v>163</v>
      </c>
      <c r="GL93" s="29">
        <v>0.05</v>
      </c>
      <c r="GM93" s="29">
        <v>0.05</v>
      </c>
      <c r="GN93" s="29">
        <v>0.05</v>
      </c>
      <c r="GO93" s="29">
        <v>0.05</v>
      </c>
      <c r="GP93" s="36" t="s">
        <v>163</v>
      </c>
      <c r="GQ93" s="36" t="s">
        <v>163</v>
      </c>
      <c r="GR93" s="36" t="s">
        <v>163</v>
      </c>
      <c r="GS93" s="36" t="s">
        <v>163</v>
      </c>
      <c r="GT93" s="36" t="s">
        <v>163</v>
      </c>
      <c r="GU93" s="36" t="s">
        <v>163</v>
      </c>
      <c r="GV93" s="36" t="s">
        <v>163</v>
      </c>
      <c r="GW93" s="36" t="s">
        <v>163</v>
      </c>
      <c r="GX93" s="36" t="s">
        <v>163</v>
      </c>
      <c r="GY93" s="36" t="s">
        <v>163</v>
      </c>
      <c r="GZ93" s="36" t="s">
        <v>163</v>
      </c>
      <c r="HA93" s="36" t="s">
        <v>163</v>
      </c>
      <c r="HB93" s="39" t="s">
        <v>163</v>
      </c>
      <c r="HC93" s="39" t="s">
        <v>163</v>
      </c>
      <c r="HD93" s="39" t="s">
        <v>163</v>
      </c>
      <c r="HE93" s="39" t="s">
        <v>163</v>
      </c>
      <c r="HF93" s="39" t="s">
        <v>163</v>
      </c>
      <c r="HG93" s="39" t="s">
        <v>163</v>
      </c>
      <c r="HH93" s="39" t="s">
        <v>163</v>
      </c>
      <c r="HI93" s="39" t="s">
        <v>163</v>
      </c>
      <c r="HJ93" s="39" t="s">
        <v>163</v>
      </c>
      <c r="HK93" s="39" t="s">
        <v>163</v>
      </c>
      <c r="HL93" s="39" t="s">
        <v>163</v>
      </c>
      <c r="HM93" s="39" t="s">
        <v>163</v>
      </c>
      <c r="HN93" s="39"/>
      <c r="HO93" s="39"/>
      <c r="HP93" s="39" t="s">
        <v>163</v>
      </c>
      <c r="HQ93" s="39" t="s">
        <v>163</v>
      </c>
      <c r="HR93" s="39" t="s">
        <v>163</v>
      </c>
      <c r="HS93" s="39" t="s">
        <v>163</v>
      </c>
      <c r="HT93" s="39" t="s">
        <v>163</v>
      </c>
      <c r="HU93" s="39" t="s">
        <v>163</v>
      </c>
      <c r="HV93" s="39" t="s">
        <v>163</v>
      </c>
      <c r="HW93" s="39" t="s">
        <v>163</v>
      </c>
      <c r="HX93" s="39" t="s">
        <v>163</v>
      </c>
      <c r="HY93" s="39" t="s">
        <v>163</v>
      </c>
      <c r="HZ93" s="39" t="s">
        <v>163</v>
      </c>
      <c r="IA93" s="39" t="s">
        <v>163</v>
      </c>
      <c r="IB93" s="39" t="s">
        <v>163</v>
      </c>
      <c r="IC93" s="39" t="s">
        <v>163</v>
      </c>
      <c r="ID93" s="39" t="s">
        <v>163</v>
      </c>
      <c r="IE93" s="39" t="s">
        <v>163</v>
      </c>
      <c r="IF93" s="39" t="s">
        <v>163</v>
      </c>
      <c r="IG93" s="39" t="s">
        <v>163</v>
      </c>
      <c r="IH93" s="39" t="s">
        <v>163</v>
      </c>
      <c r="II93" s="39" t="s">
        <v>163</v>
      </c>
      <c r="IJ93" s="39" t="s">
        <v>163</v>
      </c>
      <c r="IK93" s="39" t="s">
        <v>163</v>
      </c>
      <c r="IL93" s="39" t="s">
        <v>163</v>
      </c>
      <c r="IM93" s="39" t="s">
        <v>163</v>
      </c>
      <c r="IN93" s="39" t="s">
        <v>163</v>
      </c>
      <c r="IO93" s="39"/>
      <c r="IP93" s="39" t="s">
        <v>163</v>
      </c>
      <c r="IQ93" s="39" t="s">
        <v>163</v>
      </c>
      <c r="IR93" s="39" t="s">
        <v>163</v>
      </c>
      <c r="IS93" s="39" t="s">
        <v>163</v>
      </c>
      <c r="IT93" s="39" t="s">
        <v>163</v>
      </c>
      <c r="IU93" s="39" t="s">
        <v>163</v>
      </c>
      <c r="IV93" s="39" t="s">
        <v>163</v>
      </c>
      <c r="IW93" s="39" t="s">
        <v>163</v>
      </c>
      <c r="IX93" s="39" t="s">
        <v>163</v>
      </c>
      <c r="IY93" s="39" t="s">
        <v>163</v>
      </c>
      <c r="IZ93" s="39" t="s">
        <v>163</v>
      </c>
      <c r="JA93" s="39" t="s">
        <v>163</v>
      </c>
      <c r="JB93" s="39" t="s">
        <v>163</v>
      </c>
      <c r="JC93" s="39"/>
      <c r="JF93" s="65" t="s">
        <v>660</v>
      </c>
    </row>
    <row r="94" spans="1:266" x14ac:dyDescent="0.25">
      <c r="C94" s="50" t="s">
        <v>210</v>
      </c>
      <c r="D94" s="50" t="s">
        <v>651</v>
      </c>
      <c r="E94" s="50" t="s">
        <v>623</v>
      </c>
      <c r="O94" s="492"/>
      <c r="P94" s="30">
        <v>1.4E-2</v>
      </c>
      <c r="Q94" s="31">
        <v>1.4E-2</v>
      </c>
      <c r="R94" s="31">
        <v>1.4E-2</v>
      </c>
      <c r="S94" s="37" t="s">
        <v>163</v>
      </c>
      <c r="T94" s="37" t="s">
        <v>163</v>
      </c>
      <c r="U94" s="37" t="s">
        <v>163</v>
      </c>
      <c r="V94" s="37" t="s">
        <v>163</v>
      </c>
      <c r="W94" s="37" t="s">
        <v>163</v>
      </c>
      <c r="X94" s="37" t="s">
        <v>163</v>
      </c>
      <c r="Y94" s="37" t="s">
        <v>163</v>
      </c>
      <c r="Z94" s="37" t="s">
        <v>163</v>
      </c>
      <c r="AA94" s="31">
        <v>1.4E-2</v>
      </c>
      <c r="AB94" s="31">
        <v>1.4E-2</v>
      </c>
      <c r="AC94" s="37" t="s">
        <v>163</v>
      </c>
      <c r="AD94" s="37" t="s">
        <v>163</v>
      </c>
      <c r="AE94" s="31">
        <v>1.4E-2</v>
      </c>
      <c r="AF94" s="37" t="s">
        <v>163</v>
      </c>
      <c r="AG94" s="71">
        <v>0</v>
      </c>
      <c r="AH94" s="37" t="s">
        <v>163</v>
      </c>
      <c r="AI94" s="37" t="s">
        <v>163</v>
      </c>
      <c r="AJ94" s="70">
        <v>0</v>
      </c>
      <c r="AK94" s="70">
        <v>0</v>
      </c>
      <c r="AL94" s="70">
        <v>0</v>
      </c>
      <c r="AM94" s="70">
        <v>0</v>
      </c>
      <c r="AN94" s="37" t="s">
        <v>163</v>
      </c>
      <c r="AO94" s="70">
        <v>0</v>
      </c>
      <c r="AP94" s="70">
        <v>0</v>
      </c>
      <c r="AQ94" s="37" t="s">
        <v>163</v>
      </c>
      <c r="AR94" s="70">
        <v>0</v>
      </c>
      <c r="AS94" s="70">
        <v>0</v>
      </c>
      <c r="AT94" s="70">
        <v>0</v>
      </c>
      <c r="AU94" s="70">
        <v>0</v>
      </c>
      <c r="AV94" s="37" t="s">
        <v>163</v>
      </c>
      <c r="AW94" s="70">
        <v>0</v>
      </c>
      <c r="AX94" s="70">
        <v>0</v>
      </c>
      <c r="AY94" s="70">
        <v>0</v>
      </c>
      <c r="AZ94" s="70">
        <v>0</v>
      </c>
      <c r="BA94" s="37" t="s">
        <v>163</v>
      </c>
      <c r="BB94" s="37" t="s">
        <v>163</v>
      </c>
      <c r="BC94" s="37" t="s">
        <v>163</v>
      </c>
      <c r="BD94" s="37" t="s">
        <v>163</v>
      </c>
      <c r="BE94" s="70">
        <v>0</v>
      </c>
      <c r="BF94" s="70">
        <v>0</v>
      </c>
      <c r="BG94" s="70">
        <v>0</v>
      </c>
      <c r="BH94" s="70">
        <v>0</v>
      </c>
      <c r="BI94" s="70">
        <v>0</v>
      </c>
      <c r="BJ94" s="70">
        <v>0</v>
      </c>
      <c r="BK94" s="37" t="s">
        <v>163</v>
      </c>
      <c r="BL94" s="37" t="s">
        <v>163</v>
      </c>
      <c r="BM94" s="70">
        <v>0</v>
      </c>
      <c r="BN94" s="70">
        <v>0</v>
      </c>
      <c r="BO94" s="37" t="s">
        <v>163</v>
      </c>
      <c r="BP94" s="37" t="s">
        <v>163</v>
      </c>
      <c r="BQ94" s="37" t="s">
        <v>163</v>
      </c>
      <c r="BR94" s="37" t="s">
        <v>163</v>
      </c>
      <c r="BS94" s="37" t="s">
        <v>163</v>
      </c>
      <c r="BT94" s="37" t="s">
        <v>163</v>
      </c>
      <c r="BU94" s="37" t="s">
        <v>163</v>
      </c>
      <c r="BV94" s="70">
        <v>0</v>
      </c>
      <c r="BW94" s="70">
        <v>0</v>
      </c>
      <c r="BX94" s="70">
        <v>0</v>
      </c>
      <c r="BY94" s="37" t="s">
        <v>163</v>
      </c>
      <c r="BZ94" s="70">
        <v>0</v>
      </c>
      <c r="CA94" s="70">
        <v>0</v>
      </c>
      <c r="CB94" s="70">
        <v>0</v>
      </c>
      <c r="CC94" s="70">
        <v>0</v>
      </c>
      <c r="CD94" s="70">
        <v>0</v>
      </c>
      <c r="CE94" s="37" t="s">
        <v>163</v>
      </c>
      <c r="CF94" s="37" t="s">
        <v>163</v>
      </c>
      <c r="CG94" s="70">
        <v>0</v>
      </c>
      <c r="CH94" s="70">
        <v>0</v>
      </c>
      <c r="CI94" s="37" t="s">
        <v>163</v>
      </c>
      <c r="CJ94" s="70">
        <v>0</v>
      </c>
      <c r="CK94" s="70">
        <v>0</v>
      </c>
      <c r="CL94" s="37" t="s">
        <v>163</v>
      </c>
      <c r="CM94" s="37" t="s">
        <v>163</v>
      </c>
      <c r="CN94" s="37" t="s">
        <v>163</v>
      </c>
      <c r="CO94" s="37" t="s">
        <v>163</v>
      </c>
      <c r="CP94" s="37" t="s">
        <v>163</v>
      </c>
      <c r="CQ94" s="70">
        <v>0</v>
      </c>
      <c r="CR94" s="70">
        <v>0</v>
      </c>
      <c r="CS94" s="70">
        <v>0</v>
      </c>
      <c r="CT94" s="70">
        <v>0</v>
      </c>
      <c r="CU94" s="37" t="s">
        <v>163</v>
      </c>
      <c r="CV94" s="37" t="s">
        <v>163</v>
      </c>
      <c r="CW94" s="70">
        <v>0</v>
      </c>
      <c r="CX94" s="70">
        <v>0</v>
      </c>
      <c r="CY94" s="70">
        <v>0</v>
      </c>
      <c r="CZ94" s="70">
        <v>0</v>
      </c>
      <c r="DA94" s="70">
        <v>0</v>
      </c>
      <c r="DB94" s="70">
        <v>0</v>
      </c>
      <c r="DC94" s="37" t="s">
        <v>163</v>
      </c>
      <c r="DD94" s="37" t="s">
        <v>163</v>
      </c>
      <c r="DE94" s="71">
        <v>0</v>
      </c>
      <c r="DF94" s="71">
        <v>0</v>
      </c>
      <c r="DG94" s="71">
        <v>0</v>
      </c>
      <c r="DH94" s="71">
        <v>0</v>
      </c>
      <c r="DI94" s="37" t="s">
        <v>163</v>
      </c>
      <c r="DJ94" s="37" t="s">
        <v>163</v>
      </c>
      <c r="DK94" s="37" t="s">
        <v>163</v>
      </c>
      <c r="DL94" s="37" t="s">
        <v>163</v>
      </c>
      <c r="DM94" s="37" t="s">
        <v>163</v>
      </c>
      <c r="DN94" s="71">
        <v>0</v>
      </c>
      <c r="DO94" s="71">
        <v>0</v>
      </c>
      <c r="DP94" s="37" t="s">
        <v>163</v>
      </c>
      <c r="DQ94" s="31">
        <v>2.2999999999999909E-2</v>
      </c>
      <c r="DR94" s="31">
        <v>2.2999999999999909E-2</v>
      </c>
      <c r="DS94" s="31">
        <v>2.2999999999999909E-2</v>
      </c>
      <c r="DT94" s="31">
        <v>2.2999999999999909E-2</v>
      </c>
      <c r="DU94" s="31">
        <v>2.2999999999999909E-2</v>
      </c>
      <c r="DV94" s="31">
        <v>2.2999999999999909E-2</v>
      </c>
      <c r="DW94" s="31">
        <v>2.2999999999999909E-2</v>
      </c>
      <c r="DX94" s="31">
        <v>2.2999999999999909E-2</v>
      </c>
      <c r="DY94" s="31">
        <v>2.2999999999999909E-2</v>
      </c>
      <c r="DZ94" s="31">
        <v>2.2999999999999909E-2</v>
      </c>
      <c r="EA94" s="31">
        <v>2.2999999999999909E-2</v>
      </c>
      <c r="EB94" s="37" t="s">
        <v>163</v>
      </c>
      <c r="EC94" s="37" t="s">
        <v>163</v>
      </c>
      <c r="ED94" s="37" t="s">
        <v>163</v>
      </c>
      <c r="EE94" s="37" t="s">
        <v>163</v>
      </c>
      <c r="EF94" s="37" t="s">
        <v>163</v>
      </c>
      <c r="EG94" s="37" t="s">
        <v>163</v>
      </c>
      <c r="EH94" s="37" t="s">
        <v>163</v>
      </c>
      <c r="EI94" s="37" t="s">
        <v>163</v>
      </c>
      <c r="EJ94" s="31">
        <v>2.2999999999999909E-2</v>
      </c>
      <c r="EK94" s="31">
        <v>2.2999999999999909E-2</v>
      </c>
      <c r="EL94" s="31">
        <v>2.2999999999999909E-2</v>
      </c>
      <c r="EM94" s="31">
        <v>2.2999999999999909E-2</v>
      </c>
      <c r="EN94" s="31">
        <v>2.2999999999999909E-2</v>
      </c>
      <c r="EO94" s="31">
        <v>2.2999999999999909E-2</v>
      </c>
      <c r="EP94" s="37" t="s">
        <v>163</v>
      </c>
      <c r="EQ94" s="37" t="s">
        <v>163</v>
      </c>
      <c r="ER94" s="37" t="s">
        <v>163</v>
      </c>
      <c r="ES94" s="37" t="s">
        <v>163</v>
      </c>
      <c r="ET94" s="31">
        <v>2.2999999999999909E-2</v>
      </c>
      <c r="EU94" s="37" t="s">
        <v>163</v>
      </c>
      <c r="EV94" s="31">
        <v>2.2999999999999909E-2</v>
      </c>
      <c r="EW94" s="31">
        <v>2.2999999999999909E-2</v>
      </c>
      <c r="EX94" s="31">
        <v>2.2999999999999909E-2</v>
      </c>
      <c r="EY94" s="31">
        <v>2.2999999999999909E-2</v>
      </c>
      <c r="EZ94" s="31">
        <v>2.2999999999999909E-2</v>
      </c>
      <c r="FA94" s="31">
        <v>2.2999999999999909E-2</v>
      </c>
      <c r="FB94" s="31">
        <v>2.2999999999999909E-2</v>
      </c>
      <c r="FC94" s="31">
        <v>2.2999999999999909E-2</v>
      </c>
      <c r="FD94" s="37" t="s">
        <v>163</v>
      </c>
      <c r="FE94" s="37" t="s">
        <v>163</v>
      </c>
      <c r="FF94" s="37" t="s">
        <v>163</v>
      </c>
      <c r="FG94" s="31">
        <v>2.2999999999999909E-2</v>
      </c>
      <c r="FH94" s="31">
        <v>2.2999999999999909E-2</v>
      </c>
      <c r="FI94" s="31">
        <v>2.2999999999999909E-2</v>
      </c>
      <c r="FJ94" s="31">
        <v>2.2999999999999909E-2</v>
      </c>
      <c r="FK94" s="37" t="s">
        <v>163</v>
      </c>
      <c r="FL94" s="37" t="s">
        <v>163</v>
      </c>
      <c r="FM94" s="37" t="s">
        <v>163</v>
      </c>
      <c r="FN94" s="31">
        <v>2.3E-2</v>
      </c>
      <c r="FO94" s="31">
        <v>2.3E-2</v>
      </c>
      <c r="FP94" s="31">
        <v>0.05</v>
      </c>
      <c r="FQ94" s="31">
        <v>0.05</v>
      </c>
      <c r="FR94" s="31">
        <v>0.05</v>
      </c>
      <c r="FS94" s="31">
        <v>0.05</v>
      </c>
      <c r="FT94" s="31">
        <v>0.05</v>
      </c>
      <c r="FU94" s="31">
        <v>0.05</v>
      </c>
      <c r="FV94" s="31">
        <v>0.05</v>
      </c>
      <c r="FW94" s="31">
        <v>0.05</v>
      </c>
      <c r="FX94" s="37" t="s">
        <v>163</v>
      </c>
      <c r="FY94" s="37" t="s">
        <v>163</v>
      </c>
      <c r="FZ94" s="37" t="s">
        <v>163</v>
      </c>
      <c r="GA94" s="37" t="s">
        <v>163</v>
      </c>
      <c r="GB94" s="37" t="s">
        <v>163</v>
      </c>
      <c r="GC94" s="37" t="s">
        <v>163</v>
      </c>
      <c r="GD94" s="35" t="s">
        <v>163</v>
      </c>
      <c r="GE94" s="31">
        <v>0.05</v>
      </c>
      <c r="GF94" s="31">
        <v>0.05</v>
      </c>
      <c r="GG94" s="31">
        <v>0.05</v>
      </c>
      <c r="GH94" s="31">
        <v>0.05</v>
      </c>
      <c r="GI94" s="37" t="s">
        <v>163</v>
      </c>
      <c r="GJ94" s="37" t="s">
        <v>163</v>
      </c>
      <c r="GK94" s="37" t="s">
        <v>163</v>
      </c>
      <c r="GL94" s="31">
        <v>0.05</v>
      </c>
      <c r="GM94" s="31">
        <v>0.05</v>
      </c>
      <c r="GN94" s="31">
        <v>0.05</v>
      </c>
      <c r="GO94" s="31">
        <v>0.05</v>
      </c>
      <c r="GP94" s="37" t="s">
        <v>163</v>
      </c>
      <c r="GQ94" s="37" t="s">
        <v>163</v>
      </c>
      <c r="GR94" s="37" t="s">
        <v>163</v>
      </c>
      <c r="GS94" s="37" t="s">
        <v>163</v>
      </c>
      <c r="GT94" s="37" t="s">
        <v>163</v>
      </c>
      <c r="GU94" s="37" t="s">
        <v>163</v>
      </c>
      <c r="GV94" s="37" t="s">
        <v>163</v>
      </c>
      <c r="GW94" s="37" t="s">
        <v>163</v>
      </c>
      <c r="GX94" s="37" t="s">
        <v>163</v>
      </c>
      <c r="GY94" s="37" t="s">
        <v>163</v>
      </c>
      <c r="GZ94" s="37" t="s">
        <v>163</v>
      </c>
      <c r="HA94" s="37" t="s">
        <v>163</v>
      </c>
      <c r="HB94" s="41" t="s">
        <v>163</v>
      </c>
      <c r="HC94" s="41" t="s">
        <v>163</v>
      </c>
      <c r="HD94" s="41" t="s">
        <v>163</v>
      </c>
      <c r="HE94" s="41" t="s">
        <v>163</v>
      </c>
      <c r="HF94" s="41" t="s">
        <v>163</v>
      </c>
      <c r="HG94" s="41" t="s">
        <v>163</v>
      </c>
      <c r="HH94" s="41" t="s">
        <v>163</v>
      </c>
      <c r="HI94" s="41" t="s">
        <v>163</v>
      </c>
      <c r="HJ94" s="41" t="s">
        <v>163</v>
      </c>
      <c r="HK94" s="41" t="s">
        <v>163</v>
      </c>
      <c r="HL94" s="41" t="s">
        <v>163</v>
      </c>
      <c r="HM94" s="41" t="s">
        <v>163</v>
      </c>
      <c r="HN94" s="41"/>
      <c r="HO94" s="41"/>
      <c r="HP94" s="41" t="s">
        <v>163</v>
      </c>
      <c r="HQ94" s="41" t="s">
        <v>163</v>
      </c>
      <c r="HR94" s="41" t="s">
        <v>163</v>
      </c>
      <c r="HS94" s="41" t="s">
        <v>163</v>
      </c>
      <c r="HT94" s="41" t="s">
        <v>163</v>
      </c>
      <c r="HU94" s="41" t="s">
        <v>163</v>
      </c>
      <c r="HV94" s="41" t="s">
        <v>163</v>
      </c>
      <c r="HW94" s="41" t="s">
        <v>163</v>
      </c>
      <c r="HX94" s="41" t="s">
        <v>163</v>
      </c>
      <c r="HY94" s="41" t="s">
        <v>163</v>
      </c>
      <c r="HZ94" s="41" t="s">
        <v>163</v>
      </c>
      <c r="IA94" s="41" t="s">
        <v>163</v>
      </c>
      <c r="IB94" s="41" t="s">
        <v>163</v>
      </c>
      <c r="IC94" s="41" t="s">
        <v>163</v>
      </c>
      <c r="ID94" s="41" t="s">
        <v>163</v>
      </c>
      <c r="IE94" s="41" t="s">
        <v>163</v>
      </c>
      <c r="IF94" s="41" t="s">
        <v>163</v>
      </c>
      <c r="IG94" s="41" t="s">
        <v>163</v>
      </c>
      <c r="IH94" s="41" t="s">
        <v>163</v>
      </c>
      <c r="II94" s="41" t="s">
        <v>163</v>
      </c>
      <c r="IJ94" s="41" t="s">
        <v>163</v>
      </c>
      <c r="IK94" s="41" t="s">
        <v>163</v>
      </c>
      <c r="IL94" s="41" t="s">
        <v>163</v>
      </c>
      <c r="IM94" s="41" t="s">
        <v>163</v>
      </c>
      <c r="IN94" s="41" t="s">
        <v>163</v>
      </c>
      <c r="IO94" s="41"/>
      <c r="IP94" s="41" t="s">
        <v>163</v>
      </c>
      <c r="IQ94" s="41" t="s">
        <v>163</v>
      </c>
      <c r="IR94" s="41" t="s">
        <v>163</v>
      </c>
      <c r="IS94" s="41" t="s">
        <v>163</v>
      </c>
      <c r="IT94" s="41" t="s">
        <v>163</v>
      </c>
      <c r="IU94" s="41" t="s">
        <v>163</v>
      </c>
      <c r="IV94" s="41" t="s">
        <v>163</v>
      </c>
      <c r="IW94" s="41" t="s">
        <v>163</v>
      </c>
      <c r="IX94" s="41" t="s">
        <v>163</v>
      </c>
      <c r="IY94" s="41" t="s">
        <v>163</v>
      </c>
      <c r="IZ94" s="41" t="s">
        <v>163</v>
      </c>
      <c r="JA94" s="41" t="s">
        <v>163</v>
      </c>
      <c r="JB94" s="41" t="s">
        <v>163</v>
      </c>
      <c r="JC94" s="41"/>
    </row>
    <row r="95" spans="1:266" x14ac:dyDescent="0.25">
      <c r="C95" s="50" t="s">
        <v>212</v>
      </c>
      <c r="D95" s="50" t="s">
        <v>651</v>
      </c>
      <c r="E95" s="50" t="s">
        <v>623</v>
      </c>
      <c r="AG95" s="73"/>
      <c r="AH95" s="73"/>
      <c r="AI95" s="73"/>
      <c r="AJ95" s="73"/>
      <c r="AK95" s="73"/>
      <c r="AL95" s="73"/>
      <c r="AM95" s="73"/>
      <c r="AN95" s="73"/>
      <c r="AO95" s="73"/>
      <c r="AP95" s="73"/>
      <c r="AQ95" s="73"/>
      <c r="AR95" s="73"/>
      <c r="AS95" s="73"/>
      <c r="AT95" s="73"/>
      <c r="AU95" s="73"/>
      <c r="AV95" s="73"/>
      <c r="AW95" s="73"/>
      <c r="AX95" s="73"/>
      <c r="AY95" s="73"/>
      <c r="AZ95" s="73"/>
      <c r="BA95" s="73"/>
      <c r="BB95" s="73"/>
      <c r="BC95" s="73"/>
      <c r="BD95" s="73"/>
      <c r="BE95" s="73"/>
      <c r="BF95" s="73"/>
      <c r="BG95" s="73"/>
      <c r="BH95" s="73"/>
      <c r="BI95" s="73"/>
      <c r="BJ95" s="73"/>
      <c r="BK95" s="73"/>
      <c r="BL95" s="73"/>
      <c r="BM95" s="73"/>
      <c r="BN95" s="73"/>
      <c r="BO95" s="73"/>
      <c r="BP95" s="73"/>
      <c r="BQ95" s="73"/>
      <c r="BR95" s="73"/>
      <c r="BS95" s="73"/>
      <c r="BT95" s="73"/>
      <c r="BU95" s="73"/>
      <c r="BV95" s="73"/>
      <c r="BW95" s="73"/>
      <c r="BX95" s="73"/>
      <c r="BY95" s="73"/>
      <c r="BZ95" s="73"/>
      <c r="CA95" s="73"/>
      <c r="CB95" s="73"/>
      <c r="CC95" s="73"/>
      <c r="CD95" s="73"/>
      <c r="CE95" s="73"/>
      <c r="CF95" s="73"/>
      <c r="CG95" s="73"/>
      <c r="CH95" s="73"/>
      <c r="CI95" s="73"/>
      <c r="CJ95" s="73"/>
      <c r="CK95" s="73"/>
      <c r="CL95" s="73"/>
      <c r="CM95" s="73"/>
      <c r="CN95" s="73"/>
      <c r="CO95" s="73"/>
      <c r="CP95" s="73"/>
      <c r="CQ95" s="73"/>
      <c r="CR95" s="73"/>
      <c r="CS95" s="73"/>
      <c r="CT95" s="73"/>
      <c r="CU95" s="73"/>
      <c r="CV95" s="73"/>
      <c r="CW95" s="73"/>
      <c r="CX95" s="73"/>
      <c r="CY95" s="73"/>
      <c r="CZ95" s="73"/>
      <c r="DA95" s="73"/>
      <c r="DB95" s="73"/>
      <c r="DC95" s="73"/>
      <c r="DD95" s="73"/>
      <c r="DE95" s="73"/>
      <c r="DF95" s="73"/>
      <c r="DG95" s="73"/>
      <c r="DH95" s="73"/>
      <c r="DI95" s="73"/>
      <c r="DJ95" s="73"/>
      <c r="DK95" s="73"/>
      <c r="DL95" s="73"/>
      <c r="DM95" s="73"/>
      <c r="DN95" s="73"/>
      <c r="DO95" s="73"/>
      <c r="DP95" s="73"/>
      <c r="DQ95" s="73"/>
      <c r="DR95" s="73"/>
      <c r="DS95" s="73"/>
      <c r="DT95" s="73"/>
      <c r="DU95" s="73"/>
      <c r="DV95" s="73"/>
      <c r="DW95" s="73"/>
      <c r="DX95" s="73"/>
      <c r="DY95" s="73"/>
      <c r="DZ95" s="73"/>
      <c r="EA95" s="73"/>
      <c r="EB95" s="73"/>
      <c r="EC95" s="73"/>
      <c r="ED95" s="73"/>
      <c r="EE95" s="73"/>
      <c r="EF95" s="73"/>
      <c r="EG95" s="73"/>
      <c r="EH95" s="73"/>
      <c r="EI95" s="73"/>
      <c r="EJ95" s="73"/>
      <c r="EK95" s="73"/>
      <c r="EL95" s="73"/>
      <c r="EM95" s="73"/>
      <c r="EN95" s="73"/>
      <c r="EO95" s="73"/>
      <c r="EP95" s="73"/>
      <c r="EQ95" s="73"/>
      <c r="ER95" s="73"/>
      <c r="ES95" s="73"/>
      <c r="ET95" s="73"/>
      <c r="EU95" s="73"/>
      <c r="EV95" s="73"/>
      <c r="EW95" s="73"/>
      <c r="EX95" s="73"/>
      <c r="EY95" s="73"/>
      <c r="EZ95" s="73"/>
      <c r="FA95" s="73"/>
      <c r="FB95" s="73"/>
      <c r="FC95" s="73"/>
      <c r="FD95" s="73"/>
      <c r="FE95" s="73"/>
      <c r="FF95" s="73"/>
      <c r="FG95" s="73"/>
      <c r="FH95" s="73"/>
      <c r="FI95" s="73"/>
      <c r="FJ95" s="73"/>
      <c r="FK95" s="73"/>
      <c r="FL95" s="73"/>
      <c r="FM95" s="73"/>
      <c r="FN95" s="73"/>
      <c r="FO95" s="73"/>
      <c r="FZ95" s="73"/>
      <c r="GA95" s="73"/>
      <c r="GC95" s="73"/>
      <c r="GD95" s="3" t="s">
        <v>163</v>
      </c>
      <c r="GT95" s="3" t="s">
        <v>163</v>
      </c>
      <c r="GU95" s="3" t="s">
        <v>163</v>
      </c>
      <c r="GX95" s="3" t="s">
        <v>163</v>
      </c>
      <c r="GY95" s="3" t="s">
        <v>163</v>
      </c>
      <c r="HC95" s="3"/>
      <c r="HD95" s="3"/>
      <c r="HE95" s="3"/>
      <c r="HF95" s="3"/>
      <c r="HI95" s="3"/>
      <c r="HJ95" s="3"/>
      <c r="HK95" s="3"/>
      <c r="HP95" s="3"/>
      <c r="HQ95" s="3"/>
      <c r="HR95" s="3"/>
      <c r="HS95" s="3"/>
      <c r="HT95" s="3" t="s">
        <v>163</v>
      </c>
      <c r="HU95" s="3" t="s">
        <v>163</v>
      </c>
      <c r="HV95" s="3"/>
      <c r="HW95" s="3"/>
      <c r="HX95" s="3"/>
      <c r="HY95" s="3"/>
      <c r="HZ95" s="3"/>
      <c r="IA95" s="3"/>
      <c r="IB95" s="3"/>
      <c r="IC95" s="3"/>
      <c r="ID95" s="3"/>
      <c r="IE95" s="3"/>
      <c r="IF95" s="3"/>
      <c r="IG95" s="3"/>
      <c r="IL95" s="3"/>
      <c r="IO95" s="3"/>
      <c r="JC95" s="3"/>
    </row>
    <row r="96" spans="1:266" x14ac:dyDescent="0.25">
      <c r="C96" s="50" t="s">
        <v>213</v>
      </c>
      <c r="D96" s="50" t="s">
        <v>651</v>
      </c>
      <c r="E96" s="50" t="s">
        <v>623</v>
      </c>
      <c r="O96" s="490" t="s">
        <v>661</v>
      </c>
      <c r="P96" s="69" t="s">
        <v>174</v>
      </c>
      <c r="Q96" s="68" t="s">
        <v>176</v>
      </c>
      <c r="R96" s="68" t="s">
        <v>177</v>
      </c>
      <c r="S96" s="68" t="s">
        <v>178</v>
      </c>
      <c r="T96" s="68" t="s">
        <v>179</v>
      </c>
      <c r="U96" s="68" t="s">
        <v>180</v>
      </c>
      <c r="V96" s="68" t="s">
        <v>181</v>
      </c>
      <c r="W96" s="68" t="s">
        <v>182</v>
      </c>
      <c r="X96" s="68" t="s">
        <v>183</v>
      </c>
      <c r="Y96" s="68" t="s">
        <v>173</v>
      </c>
      <c r="Z96" s="68" t="s">
        <v>184</v>
      </c>
      <c r="AA96" s="68" t="s">
        <v>185</v>
      </c>
      <c r="AB96" s="68" t="s">
        <v>186</v>
      </c>
      <c r="AC96" s="68" t="s">
        <v>187</v>
      </c>
      <c r="AD96" s="68" t="s">
        <v>188</v>
      </c>
      <c r="AE96" s="68" t="s">
        <v>189</v>
      </c>
      <c r="AF96" s="68" t="s">
        <v>190</v>
      </c>
      <c r="AG96" s="184" t="s">
        <v>191</v>
      </c>
      <c r="AH96" s="68" t="s">
        <v>192</v>
      </c>
      <c r="AI96" s="68" t="s">
        <v>193</v>
      </c>
      <c r="AJ96" s="68" t="s">
        <v>194</v>
      </c>
      <c r="AK96" s="68" t="s">
        <v>195</v>
      </c>
      <c r="AL96" s="68" t="s">
        <v>196</v>
      </c>
      <c r="AM96" s="68" t="s">
        <v>197</v>
      </c>
      <c r="AN96" s="68" t="s">
        <v>198</v>
      </c>
      <c r="AO96" s="68" t="s">
        <v>172</v>
      </c>
      <c r="AP96" s="68" t="s">
        <v>199</v>
      </c>
      <c r="AQ96" s="68" t="s">
        <v>200</v>
      </c>
      <c r="AR96" s="68" t="s">
        <v>201</v>
      </c>
      <c r="AS96" s="68" t="s">
        <v>202</v>
      </c>
      <c r="AT96" s="68" t="s">
        <v>203</v>
      </c>
      <c r="AU96" s="68" t="s">
        <v>204</v>
      </c>
      <c r="AV96" s="68" t="s">
        <v>205</v>
      </c>
      <c r="AW96" s="68" t="s">
        <v>206</v>
      </c>
      <c r="AX96" s="68" t="s">
        <v>207</v>
      </c>
      <c r="AY96" s="68" t="s">
        <v>208</v>
      </c>
      <c r="AZ96" s="68" t="s">
        <v>209</v>
      </c>
      <c r="BA96" s="68" t="s">
        <v>210</v>
      </c>
      <c r="BB96" s="68" t="s">
        <v>211</v>
      </c>
      <c r="BC96" s="68" t="s">
        <v>212</v>
      </c>
      <c r="BD96" s="68" t="s">
        <v>459</v>
      </c>
      <c r="BE96" s="68" t="s">
        <v>213</v>
      </c>
      <c r="BF96" s="68" t="s">
        <v>214</v>
      </c>
      <c r="BG96" s="68" t="s">
        <v>215</v>
      </c>
      <c r="BH96" s="68" t="s">
        <v>216</v>
      </c>
      <c r="BI96" s="68" t="s">
        <v>217</v>
      </c>
      <c r="BJ96" s="68" t="s">
        <v>218</v>
      </c>
      <c r="BK96" s="68" t="s">
        <v>219</v>
      </c>
      <c r="BL96" s="68" t="s">
        <v>171</v>
      </c>
      <c r="BM96" s="68" t="s">
        <v>220</v>
      </c>
      <c r="BN96" s="68" t="s">
        <v>221</v>
      </c>
      <c r="BO96" s="68" t="s">
        <v>222</v>
      </c>
      <c r="BP96" s="68" t="s">
        <v>223</v>
      </c>
      <c r="BQ96" s="68" t="s">
        <v>224</v>
      </c>
      <c r="BR96" s="68" t="s">
        <v>225</v>
      </c>
      <c r="BS96" s="68" t="s">
        <v>226</v>
      </c>
      <c r="BT96" s="68" t="s">
        <v>227</v>
      </c>
      <c r="BU96" s="68" t="s">
        <v>228</v>
      </c>
      <c r="BV96" s="68" t="s">
        <v>229</v>
      </c>
      <c r="BW96" s="68" t="s">
        <v>230</v>
      </c>
      <c r="BX96" s="68" t="s">
        <v>231</v>
      </c>
      <c r="BY96" s="68" t="s">
        <v>232</v>
      </c>
      <c r="BZ96" s="68" t="s">
        <v>233</v>
      </c>
      <c r="CA96" s="68" t="s">
        <v>234</v>
      </c>
      <c r="CB96" s="68" t="s">
        <v>235</v>
      </c>
      <c r="CC96" s="68" t="s">
        <v>236</v>
      </c>
      <c r="CD96" s="68" t="s">
        <v>237</v>
      </c>
      <c r="CE96" s="68" t="s">
        <v>238</v>
      </c>
      <c r="CF96" s="68" t="s">
        <v>239</v>
      </c>
      <c r="CG96" s="68" t="s">
        <v>240</v>
      </c>
      <c r="CH96" s="68" t="s">
        <v>241</v>
      </c>
      <c r="CI96" s="68" t="s">
        <v>170</v>
      </c>
      <c r="CJ96" s="68" t="s">
        <v>242</v>
      </c>
      <c r="CK96" s="68" t="s">
        <v>243</v>
      </c>
      <c r="CL96" s="68" t="s">
        <v>244</v>
      </c>
      <c r="CM96" s="68" t="s">
        <v>245</v>
      </c>
      <c r="CN96" s="68" t="s">
        <v>246</v>
      </c>
      <c r="CO96" s="68" t="s">
        <v>247</v>
      </c>
      <c r="CP96" s="183" t="s">
        <v>248</v>
      </c>
      <c r="CQ96" s="68" t="s">
        <v>249</v>
      </c>
      <c r="CR96" s="68" t="s">
        <v>250</v>
      </c>
      <c r="CS96" s="68" t="s">
        <v>251</v>
      </c>
      <c r="CT96" s="68" t="s">
        <v>252</v>
      </c>
      <c r="CU96" s="68" t="s">
        <v>253</v>
      </c>
      <c r="CV96" s="68" t="s">
        <v>254</v>
      </c>
      <c r="CW96" s="68" t="s">
        <v>255</v>
      </c>
      <c r="CX96" s="68" t="s">
        <v>256</v>
      </c>
      <c r="CY96" s="68" t="s">
        <v>257</v>
      </c>
      <c r="CZ96" s="68" t="s">
        <v>258</v>
      </c>
      <c r="DA96" s="68" t="s">
        <v>259</v>
      </c>
      <c r="DB96" s="68" t="s">
        <v>260</v>
      </c>
      <c r="DC96" s="68" t="s">
        <v>169</v>
      </c>
      <c r="DD96" s="68" t="s">
        <v>261</v>
      </c>
      <c r="DE96" s="68" t="s">
        <v>262</v>
      </c>
      <c r="DF96" s="68" t="s">
        <v>263</v>
      </c>
      <c r="DG96" s="68" t="s">
        <v>264</v>
      </c>
      <c r="DH96" s="68" t="s">
        <v>265</v>
      </c>
      <c r="DI96" s="68" t="s">
        <v>266</v>
      </c>
      <c r="DJ96" s="68" t="s">
        <v>267</v>
      </c>
      <c r="DK96" s="68" t="s">
        <v>268</v>
      </c>
      <c r="DL96" s="68" t="s">
        <v>269</v>
      </c>
      <c r="DM96" s="68" t="s">
        <v>270</v>
      </c>
      <c r="DN96" s="68" t="s">
        <v>271</v>
      </c>
      <c r="DO96" s="68" t="s">
        <v>272</v>
      </c>
      <c r="DP96" s="68" t="s">
        <v>273</v>
      </c>
      <c r="DQ96" s="68" t="s">
        <v>274</v>
      </c>
      <c r="DR96" s="68" t="s">
        <v>275</v>
      </c>
      <c r="DS96" s="68" t="s">
        <v>276</v>
      </c>
      <c r="DT96" s="68" t="s">
        <v>277</v>
      </c>
      <c r="DU96" s="68" t="s">
        <v>278</v>
      </c>
      <c r="DV96" s="68" t="s">
        <v>279</v>
      </c>
      <c r="DW96" s="68" t="s">
        <v>280</v>
      </c>
      <c r="DX96" s="68" t="s">
        <v>281</v>
      </c>
      <c r="DY96" s="68" t="s">
        <v>282</v>
      </c>
      <c r="DZ96" s="68" t="s">
        <v>283</v>
      </c>
      <c r="EA96" s="68" t="s">
        <v>284</v>
      </c>
      <c r="EB96" s="68" t="s">
        <v>285</v>
      </c>
      <c r="EC96" s="68" t="s">
        <v>286</v>
      </c>
      <c r="ED96" s="68" t="s">
        <v>168</v>
      </c>
      <c r="EE96" s="68" t="s">
        <v>287</v>
      </c>
      <c r="EF96" s="68" t="s">
        <v>288</v>
      </c>
      <c r="EG96" s="68" t="s">
        <v>289</v>
      </c>
      <c r="EH96" s="68" t="s">
        <v>290</v>
      </c>
      <c r="EI96" s="68" t="s">
        <v>291</v>
      </c>
      <c r="EJ96" s="68" t="s">
        <v>292</v>
      </c>
      <c r="EK96" s="68" t="s">
        <v>293</v>
      </c>
      <c r="EL96" s="68" t="s">
        <v>294</v>
      </c>
      <c r="EM96" s="68" t="s">
        <v>295</v>
      </c>
      <c r="EN96" s="68" t="s">
        <v>296</v>
      </c>
      <c r="EO96" s="68" t="s">
        <v>297</v>
      </c>
      <c r="EP96" s="68" t="s">
        <v>298</v>
      </c>
      <c r="EQ96" s="68" t="s">
        <v>299</v>
      </c>
      <c r="ER96" s="68" t="s">
        <v>300</v>
      </c>
      <c r="ES96" s="68" t="s">
        <v>301</v>
      </c>
      <c r="ET96" s="68" t="s">
        <v>302</v>
      </c>
      <c r="EU96" s="68" t="s">
        <v>303</v>
      </c>
      <c r="EV96" s="68" t="s">
        <v>304</v>
      </c>
      <c r="EW96" s="68" t="s">
        <v>305</v>
      </c>
      <c r="EX96" s="68" t="s">
        <v>306</v>
      </c>
      <c r="EY96" s="68" t="s">
        <v>307</v>
      </c>
      <c r="EZ96" s="68" t="s">
        <v>308</v>
      </c>
      <c r="FA96" s="68" t="s">
        <v>309</v>
      </c>
      <c r="FB96" s="68" t="s">
        <v>310</v>
      </c>
      <c r="FC96" s="68" t="s">
        <v>311</v>
      </c>
      <c r="FD96" s="68" t="s">
        <v>312</v>
      </c>
      <c r="FE96" s="68" t="s">
        <v>313</v>
      </c>
      <c r="FF96" s="68" t="s">
        <v>167</v>
      </c>
      <c r="FG96" s="68" t="s">
        <v>314</v>
      </c>
      <c r="FH96" s="68" t="s">
        <v>315</v>
      </c>
      <c r="FI96" s="68" t="s">
        <v>316</v>
      </c>
      <c r="FJ96" s="68" t="s">
        <v>317</v>
      </c>
      <c r="FK96" s="68" t="s">
        <v>318</v>
      </c>
      <c r="FL96" s="68" t="s">
        <v>319</v>
      </c>
      <c r="FM96" s="68" t="s">
        <v>320</v>
      </c>
      <c r="FN96" s="68" t="s">
        <v>321</v>
      </c>
      <c r="FO96" s="68" t="s">
        <v>322</v>
      </c>
      <c r="FP96" s="68" t="s">
        <v>323</v>
      </c>
      <c r="FQ96" s="68" t="s">
        <v>324</v>
      </c>
      <c r="FR96" s="68" t="s">
        <v>325</v>
      </c>
      <c r="FS96" s="68" t="s">
        <v>326</v>
      </c>
      <c r="FT96" s="68" t="s">
        <v>327</v>
      </c>
      <c r="FU96" s="68" t="s">
        <v>328</v>
      </c>
      <c r="FV96" s="68" t="s">
        <v>329</v>
      </c>
      <c r="FW96" s="68" t="s">
        <v>330</v>
      </c>
      <c r="FX96" s="68" t="s">
        <v>331</v>
      </c>
      <c r="FY96" s="68" t="s">
        <v>332</v>
      </c>
      <c r="FZ96" s="68" t="s">
        <v>333</v>
      </c>
      <c r="GA96" s="68" t="s">
        <v>334</v>
      </c>
      <c r="GB96" s="68" t="s">
        <v>335</v>
      </c>
      <c r="GC96" s="68" t="s">
        <v>336</v>
      </c>
      <c r="GD96" s="68" t="s">
        <v>166</v>
      </c>
      <c r="GE96" s="68" t="s">
        <v>337</v>
      </c>
      <c r="GF96" s="68" t="s">
        <v>338</v>
      </c>
      <c r="GG96" s="68" t="s">
        <v>339</v>
      </c>
      <c r="GH96" s="68" t="s">
        <v>340</v>
      </c>
      <c r="GI96" s="68" t="s">
        <v>341</v>
      </c>
      <c r="GJ96" s="68" t="s">
        <v>342</v>
      </c>
      <c r="GK96" s="68" t="s">
        <v>343</v>
      </c>
      <c r="GL96" s="68" t="s">
        <v>344</v>
      </c>
      <c r="GM96" s="68" t="s">
        <v>345</v>
      </c>
      <c r="GN96" s="68" t="s">
        <v>346</v>
      </c>
      <c r="GO96" s="68" t="s">
        <v>347</v>
      </c>
      <c r="GP96" s="68" t="s">
        <v>348</v>
      </c>
      <c r="GQ96" s="68" t="s">
        <v>349</v>
      </c>
      <c r="GR96" s="68" t="s">
        <v>350</v>
      </c>
      <c r="GS96" s="68" t="s">
        <v>351</v>
      </c>
      <c r="GT96" s="68" t="s">
        <v>352</v>
      </c>
      <c r="GU96" s="68" t="s">
        <v>353</v>
      </c>
      <c r="GV96" s="68" t="s">
        <v>354</v>
      </c>
      <c r="GW96" s="68" t="s">
        <v>355</v>
      </c>
      <c r="GX96" s="68" t="s">
        <v>356</v>
      </c>
      <c r="GY96" s="68" t="s">
        <v>357</v>
      </c>
      <c r="GZ96" s="68" t="s">
        <v>358</v>
      </c>
      <c r="HA96" s="68" t="s">
        <v>359</v>
      </c>
      <c r="HB96" s="68" t="s">
        <v>360</v>
      </c>
      <c r="HC96" s="68" t="s">
        <v>165</v>
      </c>
      <c r="HD96" s="68" t="s">
        <v>361</v>
      </c>
      <c r="HE96" s="68" t="s">
        <v>362</v>
      </c>
      <c r="HF96" s="68" t="s">
        <v>363</v>
      </c>
      <c r="HG96" s="68" t="s">
        <v>364</v>
      </c>
      <c r="HH96" s="68" t="s">
        <v>365</v>
      </c>
      <c r="HI96" s="68" t="s">
        <v>366</v>
      </c>
      <c r="HJ96" s="68" t="s">
        <v>367</v>
      </c>
      <c r="HK96" s="187" t="s">
        <v>368</v>
      </c>
      <c r="HL96" s="68" t="s">
        <v>369</v>
      </c>
      <c r="HM96" s="68" t="s">
        <v>370</v>
      </c>
      <c r="HN96" s="68" t="s">
        <v>371</v>
      </c>
      <c r="HO96" s="68" t="s">
        <v>372</v>
      </c>
      <c r="HP96" s="68" t="s">
        <v>373</v>
      </c>
      <c r="HQ96" s="68" t="s">
        <v>374</v>
      </c>
      <c r="HR96" s="68" t="s">
        <v>375</v>
      </c>
      <c r="HS96" s="68" t="s">
        <v>376</v>
      </c>
      <c r="HT96" s="341" t="s">
        <v>377</v>
      </c>
      <c r="HU96" s="341" t="s">
        <v>378</v>
      </c>
      <c r="HV96" s="68" t="s">
        <v>379</v>
      </c>
      <c r="HW96" s="68" t="s">
        <v>380</v>
      </c>
      <c r="HX96" s="68" t="s">
        <v>381</v>
      </c>
      <c r="HY96" s="68" t="s">
        <v>382</v>
      </c>
      <c r="HZ96" s="183" t="s">
        <v>383</v>
      </c>
      <c r="IA96" s="68" t="s">
        <v>384</v>
      </c>
      <c r="IB96" s="68" t="s">
        <v>385</v>
      </c>
      <c r="IC96" s="68" t="s">
        <v>386</v>
      </c>
      <c r="ID96" s="187" t="s">
        <v>164</v>
      </c>
      <c r="IE96" s="187" t="s">
        <v>387</v>
      </c>
      <c r="IF96" s="68" t="s">
        <v>388</v>
      </c>
      <c r="IG96" s="68" t="s">
        <v>389</v>
      </c>
      <c r="IH96" s="68" t="s">
        <v>390</v>
      </c>
      <c r="II96" s="68" t="s">
        <v>391</v>
      </c>
      <c r="IJ96" s="68" t="s">
        <v>392</v>
      </c>
      <c r="IK96" s="68" t="s">
        <v>393</v>
      </c>
      <c r="IL96" s="68" t="s">
        <v>394</v>
      </c>
      <c r="IM96" s="68" t="s">
        <v>395</v>
      </c>
      <c r="IN96" s="68" t="s">
        <v>396</v>
      </c>
      <c r="IO96" s="68" t="s">
        <v>397</v>
      </c>
      <c r="IP96" s="187" t="s">
        <v>398</v>
      </c>
      <c r="IQ96" s="187" t="s">
        <v>399</v>
      </c>
      <c r="IR96" s="187" t="s">
        <v>400</v>
      </c>
      <c r="IS96" s="187" t="s">
        <v>401</v>
      </c>
      <c r="IT96" s="187" t="s">
        <v>402</v>
      </c>
      <c r="IU96" s="187" t="s">
        <v>403</v>
      </c>
      <c r="IV96" s="187" t="s">
        <v>404</v>
      </c>
      <c r="IW96" s="187" t="s">
        <v>405</v>
      </c>
      <c r="IX96" s="187" t="s">
        <v>406</v>
      </c>
      <c r="IY96" s="187" t="s">
        <v>407</v>
      </c>
      <c r="IZ96" s="187" t="s">
        <v>408</v>
      </c>
      <c r="JA96" s="187" t="s">
        <v>409</v>
      </c>
      <c r="JB96" s="187" t="s">
        <v>421</v>
      </c>
      <c r="JC96" s="68" t="s">
        <v>410</v>
      </c>
    </row>
    <row r="97" spans="3:263" x14ac:dyDescent="0.25">
      <c r="C97" s="50" t="s">
        <v>215</v>
      </c>
      <c r="D97" s="50" t="s">
        <v>651</v>
      </c>
      <c r="E97" s="50" t="s">
        <v>623</v>
      </c>
      <c r="O97" s="491"/>
      <c r="P97" s="28">
        <v>1.7999999999999999E-2</v>
      </c>
      <c r="Q97" s="29">
        <v>1.7999999999999999E-2</v>
      </c>
      <c r="R97" s="29">
        <v>1.7999999999999999E-2</v>
      </c>
      <c r="S97" s="29">
        <v>0</v>
      </c>
      <c r="T97" s="36" t="s">
        <v>163</v>
      </c>
      <c r="U97" s="36" t="s">
        <v>163</v>
      </c>
      <c r="V97" s="29">
        <v>0</v>
      </c>
      <c r="W97" s="29">
        <v>0</v>
      </c>
      <c r="X97" s="29">
        <v>1.7999999999999999E-2</v>
      </c>
      <c r="Y97" s="36" t="s">
        <v>163</v>
      </c>
      <c r="Z97" s="36" t="s">
        <v>163</v>
      </c>
      <c r="AA97" s="29">
        <v>1.7999999999999999E-2</v>
      </c>
      <c r="AB97" s="29">
        <v>1.4E-2</v>
      </c>
      <c r="AC97" s="36" t="s">
        <v>163</v>
      </c>
      <c r="AD97" s="29">
        <v>1.7999999999999999E-2</v>
      </c>
      <c r="AE97" s="29">
        <v>1.7999999999999999E-2</v>
      </c>
      <c r="AF97" s="29">
        <v>1.7999999999999999E-2</v>
      </c>
      <c r="AG97" s="70">
        <v>0.02</v>
      </c>
      <c r="AH97" s="36" t="s">
        <v>163</v>
      </c>
      <c r="AI97" s="70">
        <v>0.02</v>
      </c>
      <c r="AJ97" s="70">
        <v>0.02</v>
      </c>
      <c r="AK97" s="70">
        <v>0.02</v>
      </c>
      <c r="AL97" s="70">
        <v>0.02</v>
      </c>
      <c r="AM97" s="70">
        <v>0.02</v>
      </c>
      <c r="AN97" s="36" t="s">
        <v>163</v>
      </c>
      <c r="AO97" s="70">
        <v>0.02</v>
      </c>
      <c r="AP97" s="70">
        <v>0.02</v>
      </c>
      <c r="AQ97" s="36" t="s">
        <v>163</v>
      </c>
      <c r="AR97" s="70">
        <v>0.02</v>
      </c>
      <c r="AS97" s="70">
        <v>0.02</v>
      </c>
      <c r="AT97" s="70">
        <v>0.02</v>
      </c>
      <c r="AU97" s="70">
        <v>0.02</v>
      </c>
      <c r="AV97" s="36" t="s">
        <v>163</v>
      </c>
      <c r="AW97" s="70">
        <v>0.02</v>
      </c>
      <c r="AX97" s="70">
        <v>0.02</v>
      </c>
      <c r="AY97" s="70">
        <v>0.02</v>
      </c>
      <c r="AZ97" s="70">
        <v>0.02</v>
      </c>
      <c r="BA97" s="70">
        <v>0.02</v>
      </c>
      <c r="BB97" s="70">
        <v>0.02</v>
      </c>
      <c r="BC97" s="70">
        <v>0.02</v>
      </c>
      <c r="BD97" s="70">
        <v>0.02</v>
      </c>
      <c r="BE97" s="70">
        <v>0.02</v>
      </c>
      <c r="BF97" s="70">
        <v>0.02</v>
      </c>
      <c r="BG97" s="70">
        <v>0.02</v>
      </c>
      <c r="BH97" s="70">
        <v>0.02</v>
      </c>
      <c r="BI97" s="70">
        <v>0.02</v>
      </c>
      <c r="BJ97" s="70">
        <v>0.02</v>
      </c>
      <c r="BK97" s="36" t="s">
        <v>163</v>
      </c>
      <c r="BL97" s="70">
        <v>0.02</v>
      </c>
      <c r="BM97" s="70">
        <v>0.02</v>
      </c>
      <c r="BN97" s="70">
        <v>0.02</v>
      </c>
      <c r="BO97" s="70">
        <v>0.02</v>
      </c>
      <c r="BP97" s="70">
        <v>0.02</v>
      </c>
      <c r="BQ97" s="36" t="s">
        <v>163</v>
      </c>
      <c r="BR97" s="36" t="s">
        <v>163</v>
      </c>
      <c r="BS97" s="36" t="s">
        <v>163</v>
      </c>
      <c r="BT97" s="36" t="s">
        <v>163</v>
      </c>
      <c r="BU97" s="36" t="s">
        <v>163</v>
      </c>
      <c r="BV97" s="70">
        <v>0.02</v>
      </c>
      <c r="BW97" s="70">
        <v>0.02</v>
      </c>
      <c r="BX97" s="70">
        <v>0.02</v>
      </c>
      <c r="BY97" s="70">
        <v>0.02</v>
      </c>
      <c r="BZ97" s="70">
        <v>0.02</v>
      </c>
      <c r="CA97" s="70">
        <v>0.02</v>
      </c>
      <c r="CB97" s="70">
        <v>0.02</v>
      </c>
      <c r="CC97" s="70">
        <v>0.02</v>
      </c>
      <c r="CD97" s="70">
        <v>0.02</v>
      </c>
      <c r="CE97" s="70">
        <v>0.02</v>
      </c>
      <c r="CF97" s="70">
        <v>0.02</v>
      </c>
      <c r="CG97" s="70">
        <v>0.02</v>
      </c>
      <c r="CH97" s="70">
        <v>0.02</v>
      </c>
      <c r="CI97" s="36" t="s">
        <v>163</v>
      </c>
      <c r="CJ97" s="70">
        <v>0.02</v>
      </c>
      <c r="CK97" s="70">
        <v>0.02</v>
      </c>
      <c r="CL97" s="70">
        <v>0.02</v>
      </c>
      <c r="CM97" s="70">
        <v>0.02</v>
      </c>
      <c r="CN97" s="36" t="s">
        <v>163</v>
      </c>
      <c r="CO97" s="70">
        <v>0.02</v>
      </c>
      <c r="CP97" s="36" t="s">
        <v>163</v>
      </c>
      <c r="CQ97" s="70">
        <v>0.02</v>
      </c>
      <c r="CR97" s="70">
        <v>0.02</v>
      </c>
      <c r="CS97" s="70">
        <v>0.02</v>
      </c>
      <c r="CT97" s="70">
        <v>0.02</v>
      </c>
      <c r="CU97" s="36" t="s">
        <v>163</v>
      </c>
      <c r="CV97" s="36" t="s">
        <v>163</v>
      </c>
      <c r="CW97" s="70">
        <v>0.02</v>
      </c>
      <c r="CX97" s="70">
        <v>0.02</v>
      </c>
      <c r="CY97" s="70">
        <v>0.02</v>
      </c>
      <c r="CZ97" s="70">
        <v>0.02</v>
      </c>
      <c r="DA97" s="70">
        <v>0.02</v>
      </c>
      <c r="DB97" s="70">
        <v>0.02</v>
      </c>
      <c r="DC97" s="70">
        <v>0.02</v>
      </c>
      <c r="DD97" s="70">
        <v>0.02</v>
      </c>
      <c r="DE97" s="70">
        <v>0.02</v>
      </c>
      <c r="DF97" s="70">
        <v>0.02</v>
      </c>
      <c r="DG97" s="70">
        <v>0.02</v>
      </c>
      <c r="DH97" s="70">
        <v>0.02</v>
      </c>
      <c r="DI97" s="70">
        <v>0.02</v>
      </c>
      <c r="DJ97" s="70">
        <v>0.02</v>
      </c>
      <c r="DK97" s="36" t="s">
        <v>163</v>
      </c>
      <c r="DL97" s="36" t="s">
        <v>163</v>
      </c>
      <c r="DM97" s="70">
        <v>0.02</v>
      </c>
      <c r="DN97" s="70">
        <v>0.02</v>
      </c>
      <c r="DO97" s="70">
        <v>0.02</v>
      </c>
      <c r="DP97" s="36" t="s">
        <v>163</v>
      </c>
      <c r="DQ97" s="29">
        <v>5.0599999999999978E-2</v>
      </c>
      <c r="DR97" s="29">
        <v>5.0599999999999978E-2</v>
      </c>
      <c r="DS97" s="29">
        <v>5.0599999999999978E-2</v>
      </c>
      <c r="DT97" s="29">
        <v>5.0599999999999978E-2</v>
      </c>
      <c r="DU97" s="29">
        <v>5.0599999999999978E-2</v>
      </c>
      <c r="DV97" s="29">
        <v>5.0599999999999978E-2</v>
      </c>
      <c r="DW97" s="29">
        <v>5.0599999999999978E-2</v>
      </c>
      <c r="DX97" s="29">
        <v>5.0599999999999978E-2</v>
      </c>
      <c r="DY97" s="29">
        <v>5.0599999999999978E-2</v>
      </c>
      <c r="DZ97" s="29">
        <v>5.0599999999999978E-2</v>
      </c>
      <c r="EA97" s="29">
        <v>5.0599999999999978E-2</v>
      </c>
      <c r="EB97" s="36" t="s">
        <v>163</v>
      </c>
      <c r="EC97" s="36" t="s">
        <v>163</v>
      </c>
      <c r="ED97" s="29">
        <v>5.0599999999999978E-2</v>
      </c>
      <c r="EE97" s="29">
        <v>5.0599999999999978E-2</v>
      </c>
      <c r="EF97" s="29">
        <v>5.0599999999999978E-2</v>
      </c>
      <c r="EG97" s="29">
        <v>5.0599999999999978E-2</v>
      </c>
      <c r="EH97" s="29">
        <v>5.0599999999999978E-2</v>
      </c>
      <c r="EI97" s="29">
        <v>5.0599999999999978E-2</v>
      </c>
      <c r="EJ97" s="29">
        <v>5.0599999999999978E-2</v>
      </c>
      <c r="EK97" s="29">
        <v>5.0599999999999978E-2</v>
      </c>
      <c r="EL97" s="29">
        <v>5.0599999999999978E-2</v>
      </c>
      <c r="EM97" s="29">
        <v>5.0599999999999978E-2</v>
      </c>
      <c r="EN97" s="29">
        <v>5.0599999999999978E-2</v>
      </c>
      <c r="EO97" s="29">
        <v>5.0599999999999978E-2</v>
      </c>
      <c r="EP97" s="29">
        <v>5.0599999999999978E-2</v>
      </c>
      <c r="EQ97" s="29">
        <v>5.0599999999999978E-2</v>
      </c>
      <c r="ER97" s="29">
        <v>5.0599999999999978E-2</v>
      </c>
      <c r="ES97" s="29">
        <v>5.0599999999999978E-2</v>
      </c>
      <c r="ET97" s="29">
        <v>5.0599999999999978E-2</v>
      </c>
      <c r="EU97" s="29">
        <v>5.0599999999999978E-2</v>
      </c>
      <c r="EV97" s="29">
        <v>5.0599999999999978E-2</v>
      </c>
      <c r="EW97" s="29">
        <v>5.0599999999999978E-2</v>
      </c>
      <c r="EX97" s="29">
        <v>5.0599999999999978E-2</v>
      </c>
      <c r="EY97" s="29">
        <v>5.0599999999999978E-2</v>
      </c>
      <c r="EZ97" s="29">
        <v>5.0599999999999978E-2</v>
      </c>
      <c r="FA97" s="29">
        <v>5.0599999999999978E-2</v>
      </c>
      <c r="FB97" s="29">
        <v>5.0599999999999978E-2</v>
      </c>
      <c r="FC97" s="29">
        <v>5.0599999999999978E-2</v>
      </c>
      <c r="FD97" s="36" t="s">
        <v>163</v>
      </c>
      <c r="FE97" s="36" t="s">
        <v>163</v>
      </c>
      <c r="FF97" s="36" t="s">
        <v>163</v>
      </c>
      <c r="FG97" s="29">
        <v>5.0599999999999978E-2</v>
      </c>
      <c r="FH97" s="29">
        <v>5.0599999999999978E-2</v>
      </c>
      <c r="FI97" s="29">
        <v>5.0599999999999978E-2</v>
      </c>
      <c r="FJ97" s="29">
        <v>5.0599999999999978E-2</v>
      </c>
      <c r="FK97" s="29">
        <v>5.0599999999999978E-2</v>
      </c>
      <c r="FL97" s="29">
        <v>5.0599999999999978E-2</v>
      </c>
      <c r="FM97" s="36" t="s">
        <v>163</v>
      </c>
      <c r="FN97" s="29">
        <v>5.0599999999999978E-2</v>
      </c>
      <c r="FO97" s="29">
        <v>5.0599999999999978E-2</v>
      </c>
      <c r="FP97" s="29">
        <v>0.05</v>
      </c>
      <c r="FQ97" s="29">
        <v>0.05</v>
      </c>
      <c r="FR97" s="29">
        <v>0.05</v>
      </c>
      <c r="FS97" s="29">
        <v>0.05</v>
      </c>
      <c r="FT97" s="29">
        <v>0.05</v>
      </c>
      <c r="FU97" s="29">
        <v>0.05</v>
      </c>
      <c r="FV97" s="29">
        <v>0.05</v>
      </c>
      <c r="FW97" s="29">
        <v>0.05</v>
      </c>
      <c r="FX97" s="29">
        <v>0.05</v>
      </c>
      <c r="FY97" s="29">
        <v>0.05</v>
      </c>
      <c r="FZ97" s="29">
        <v>5.0599999999999978E-2</v>
      </c>
      <c r="GA97" s="29">
        <v>5.0599999999999978E-2</v>
      </c>
      <c r="GB97" s="29">
        <v>0.05</v>
      </c>
      <c r="GC97" s="29">
        <v>5.0599999999999978E-2</v>
      </c>
      <c r="GD97" s="34" t="s">
        <v>163</v>
      </c>
      <c r="GE97" s="29">
        <v>0.05</v>
      </c>
      <c r="GF97" s="29">
        <v>0.05</v>
      </c>
      <c r="GG97" s="29">
        <v>0.05</v>
      </c>
      <c r="GH97" s="29">
        <v>0.05</v>
      </c>
      <c r="GI97" s="29">
        <v>0.05</v>
      </c>
      <c r="GJ97" s="29">
        <v>0.05</v>
      </c>
      <c r="GK97" s="36" t="s">
        <v>163</v>
      </c>
      <c r="GL97" s="29">
        <v>0.05</v>
      </c>
      <c r="GM97" s="29">
        <v>0.05</v>
      </c>
      <c r="GN97" s="29">
        <v>0.05</v>
      </c>
      <c r="GO97" s="29">
        <v>0.05</v>
      </c>
      <c r="GP97" s="36" t="s">
        <v>163</v>
      </c>
      <c r="GQ97" s="36" t="s">
        <v>163</v>
      </c>
      <c r="GR97" s="36" t="s">
        <v>163</v>
      </c>
      <c r="GS97" s="36" t="s">
        <v>163</v>
      </c>
      <c r="GT97" s="36" t="s">
        <v>163</v>
      </c>
      <c r="GU97" s="36" t="s">
        <v>163</v>
      </c>
      <c r="GV97" s="36" t="s">
        <v>163</v>
      </c>
      <c r="GW97" s="36" t="s">
        <v>163</v>
      </c>
      <c r="GX97" s="36" t="s">
        <v>163</v>
      </c>
      <c r="GY97" s="36" t="s">
        <v>163</v>
      </c>
      <c r="GZ97" s="29">
        <v>0.05</v>
      </c>
      <c r="HA97" s="29">
        <v>0.05</v>
      </c>
      <c r="HB97" s="39" t="s">
        <v>163</v>
      </c>
      <c r="HC97" s="39" t="s">
        <v>163</v>
      </c>
      <c r="HD97" s="39" t="s">
        <v>163</v>
      </c>
      <c r="HE97" s="39" t="s">
        <v>163</v>
      </c>
      <c r="HF97" s="39" t="s">
        <v>163</v>
      </c>
      <c r="HG97" s="39" t="s">
        <v>163</v>
      </c>
      <c r="HH97" s="39" t="s">
        <v>163</v>
      </c>
      <c r="HI97" s="39" t="s">
        <v>163</v>
      </c>
      <c r="HJ97" s="39" t="s">
        <v>163</v>
      </c>
      <c r="HK97" s="39" t="s">
        <v>163</v>
      </c>
      <c r="HL97" s="39" t="s">
        <v>163</v>
      </c>
      <c r="HM97" s="39" t="s">
        <v>163</v>
      </c>
      <c r="HN97" s="39"/>
      <c r="HO97" s="39"/>
      <c r="HP97" s="39" t="s">
        <v>163</v>
      </c>
      <c r="HQ97" s="39" t="s">
        <v>163</v>
      </c>
      <c r="HR97" s="39" t="s">
        <v>163</v>
      </c>
      <c r="HS97" s="39" t="s">
        <v>163</v>
      </c>
      <c r="HT97" s="39" t="s">
        <v>163</v>
      </c>
      <c r="HU97" s="39" t="s">
        <v>163</v>
      </c>
      <c r="HV97" s="39" t="s">
        <v>163</v>
      </c>
      <c r="HW97" s="39" t="s">
        <v>163</v>
      </c>
      <c r="HX97" s="39" t="s">
        <v>163</v>
      </c>
      <c r="HY97" s="39" t="s">
        <v>163</v>
      </c>
      <c r="HZ97" s="39" t="s">
        <v>163</v>
      </c>
      <c r="IA97" s="39" t="s">
        <v>163</v>
      </c>
      <c r="IB97" s="39" t="s">
        <v>163</v>
      </c>
      <c r="IC97" s="39" t="s">
        <v>163</v>
      </c>
      <c r="ID97" s="39" t="s">
        <v>163</v>
      </c>
      <c r="IE97" s="39" t="s">
        <v>163</v>
      </c>
      <c r="IF97" s="39" t="s">
        <v>163</v>
      </c>
      <c r="IG97" s="39" t="s">
        <v>163</v>
      </c>
      <c r="IH97" s="39" t="s">
        <v>163</v>
      </c>
      <c r="II97" s="39" t="s">
        <v>163</v>
      </c>
      <c r="IJ97" s="39" t="s">
        <v>163</v>
      </c>
      <c r="IK97" s="39" t="s">
        <v>163</v>
      </c>
      <c r="IL97" s="39" t="s">
        <v>163</v>
      </c>
      <c r="IM97" s="39" t="s">
        <v>163</v>
      </c>
      <c r="IN97" s="39" t="s">
        <v>163</v>
      </c>
      <c r="IO97" s="39"/>
      <c r="IP97" s="39" t="s">
        <v>163</v>
      </c>
      <c r="IQ97" s="39" t="s">
        <v>163</v>
      </c>
      <c r="IR97" s="39" t="s">
        <v>163</v>
      </c>
      <c r="IS97" s="39" t="s">
        <v>163</v>
      </c>
      <c r="IT97" s="39" t="s">
        <v>163</v>
      </c>
      <c r="IU97" s="39" t="s">
        <v>163</v>
      </c>
      <c r="IV97" s="39" t="s">
        <v>163</v>
      </c>
      <c r="IW97" s="39" t="s">
        <v>163</v>
      </c>
      <c r="IX97" s="39" t="s">
        <v>163</v>
      </c>
      <c r="IY97" s="39" t="s">
        <v>163</v>
      </c>
      <c r="IZ97" s="39" t="s">
        <v>163</v>
      </c>
      <c r="JA97" s="39" t="s">
        <v>163</v>
      </c>
      <c r="JB97" s="39" t="s">
        <v>163</v>
      </c>
      <c r="JC97" s="39"/>
    </row>
    <row r="98" spans="3:263" x14ac:dyDescent="0.25">
      <c r="C98" s="50" t="s">
        <v>217</v>
      </c>
      <c r="D98" s="50" t="s">
        <v>651</v>
      </c>
      <c r="E98" s="50" t="s">
        <v>623</v>
      </c>
      <c r="H98" s="454" t="s">
        <v>662</v>
      </c>
      <c r="I98" s="454"/>
      <c r="J98" s="454"/>
      <c r="K98" s="454"/>
      <c r="L98" s="454"/>
      <c r="M98" s="454"/>
      <c r="N98" t="s">
        <v>663</v>
      </c>
      <c r="O98" s="491"/>
      <c r="P98" s="28">
        <v>1.7999999999999999E-2</v>
      </c>
      <c r="Q98" s="29">
        <v>1.7999999999999999E-2</v>
      </c>
      <c r="R98" s="29">
        <v>1.7999999999999999E-2</v>
      </c>
      <c r="S98" s="29">
        <v>0</v>
      </c>
      <c r="T98" s="36" t="s">
        <v>163</v>
      </c>
      <c r="U98" s="36" t="s">
        <v>163</v>
      </c>
      <c r="V98" s="29">
        <v>0</v>
      </c>
      <c r="W98" s="29">
        <v>0</v>
      </c>
      <c r="X98" s="29">
        <v>1.7999999999999999E-2</v>
      </c>
      <c r="Y98" s="36" t="s">
        <v>163</v>
      </c>
      <c r="Z98" s="36" t="s">
        <v>163</v>
      </c>
      <c r="AA98" s="29">
        <v>1.7999999999999999E-2</v>
      </c>
      <c r="AB98" s="29">
        <v>1.4E-2</v>
      </c>
      <c r="AC98" s="36" t="s">
        <v>163</v>
      </c>
      <c r="AD98" s="29">
        <v>1.4E-2</v>
      </c>
      <c r="AE98" s="29">
        <v>1.7999999999999999E-2</v>
      </c>
      <c r="AF98" s="29">
        <v>1.7999999999999999E-2</v>
      </c>
      <c r="AG98" s="70">
        <v>0.02</v>
      </c>
      <c r="AH98" s="36" t="s">
        <v>163</v>
      </c>
      <c r="AI98" s="70">
        <v>0.02</v>
      </c>
      <c r="AJ98" s="70">
        <v>0.02</v>
      </c>
      <c r="AK98" s="70">
        <v>0.02</v>
      </c>
      <c r="AL98" s="70">
        <v>0.02</v>
      </c>
      <c r="AM98" s="70">
        <v>0.02</v>
      </c>
      <c r="AN98" s="36" t="s">
        <v>163</v>
      </c>
      <c r="AO98" s="70">
        <v>0.02</v>
      </c>
      <c r="AP98" s="70">
        <v>0.02</v>
      </c>
      <c r="AQ98" s="36" t="s">
        <v>163</v>
      </c>
      <c r="AR98" s="70">
        <v>0.02</v>
      </c>
      <c r="AS98" s="70">
        <v>0.02</v>
      </c>
      <c r="AT98" s="70">
        <v>0.02</v>
      </c>
      <c r="AU98" s="70">
        <v>0.02</v>
      </c>
      <c r="AV98" s="36" t="s">
        <v>163</v>
      </c>
      <c r="AW98" s="70">
        <v>0.02</v>
      </c>
      <c r="AX98" s="70">
        <v>0.02</v>
      </c>
      <c r="AY98" s="70">
        <v>0.02</v>
      </c>
      <c r="AZ98" s="70">
        <v>0.02</v>
      </c>
      <c r="BA98" s="70">
        <v>0.02</v>
      </c>
      <c r="BB98" s="70">
        <v>0.02</v>
      </c>
      <c r="BC98" s="70">
        <v>0.02</v>
      </c>
      <c r="BD98" s="70">
        <v>0.02</v>
      </c>
      <c r="BE98" s="70">
        <v>0.02</v>
      </c>
      <c r="BF98" s="70">
        <v>0.02</v>
      </c>
      <c r="BG98" s="70">
        <v>0.02</v>
      </c>
      <c r="BH98" s="70">
        <v>0.02</v>
      </c>
      <c r="BI98" s="70">
        <v>0.02</v>
      </c>
      <c r="BJ98" s="70">
        <v>0.02</v>
      </c>
      <c r="BK98" s="36" t="s">
        <v>163</v>
      </c>
      <c r="BL98" s="70">
        <v>0.02</v>
      </c>
      <c r="BM98" s="70">
        <v>0.02</v>
      </c>
      <c r="BN98" s="70">
        <v>0.02</v>
      </c>
      <c r="BO98" s="70">
        <v>0.02</v>
      </c>
      <c r="BP98" s="70">
        <v>0.02</v>
      </c>
      <c r="BQ98" s="36" t="s">
        <v>163</v>
      </c>
      <c r="BR98" s="36" t="s">
        <v>163</v>
      </c>
      <c r="BS98" s="36" t="s">
        <v>163</v>
      </c>
      <c r="BT98" s="36" t="s">
        <v>163</v>
      </c>
      <c r="BU98" s="36" t="s">
        <v>163</v>
      </c>
      <c r="BV98" s="70">
        <v>0.02</v>
      </c>
      <c r="BW98" s="70">
        <v>0.02</v>
      </c>
      <c r="BX98" s="70">
        <v>0.02</v>
      </c>
      <c r="BY98" s="70">
        <v>0.02</v>
      </c>
      <c r="BZ98" s="70">
        <v>0.02</v>
      </c>
      <c r="CA98" s="70">
        <v>0.02</v>
      </c>
      <c r="CB98" s="70">
        <v>0.02</v>
      </c>
      <c r="CC98" s="70">
        <v>0.02</v>
      </c>
      <c r="CD98" s="70">
        <v>0.02</v>
      </c>
      <c r="CE98" s="70">
        <v>0.02</v>
      </c>
      <c r="CF98" s="70">
        <v>0.02</v>
      </c>
      <c r="CG98" s="70">
        <v>0.02</v>
      </c>
      <c r="CH98" s="70">
        <v>0.02</v>
      </c>
      <c r="CI98" s="36" t="s">
        <v>163</v>
      </c>
      <c r="CJ98" s="70">
        <v>0.02</v>
      </c>
      <c r="CK98" s="70">
        <v>0.02</v>
      </c>
      <c r="CL98" s="70">
        <v>0.02</v>
      </c>
      <c r="CM98" s="70">
        <v>0.02</v>
      </c>
      <c r="CN98" s="36" t="s">
        <v>163</v>
      </c>
      <c r="CO98" s="70">
        <v>0.02</v>
      </c>
      <c r="CP98" s="36" t="s">
        <v>163</v>
      </c>
      <c r="CQ98" s="70">
        <v>0.02</v>
      </c>
      <c r="CR98" s="70">
        <v>0.02</v>
      </c>
      <c r="CS98" s="70">
        <v>0.02</v>
      </c>
      <c r="CT98" s="70">
        <v>0.02</v>
      </c>
      <c r="CU98" s="36" t="s">
        <v>163</v>
      </c>
      <c r="CV98" s="36" t="s">
        <v>163</v>
      </c>
      <c r="CW98" s="70">
        <v>0.02</v>
      </c>
      <c r="CX98" s="70">
        <v>0.02</v>
      </c>
      <c r="CY98" s="70">
        <v>0.02</v>
      </c>
      <c r="CZ98" s="70">
        <v>0.02</v>
      </c>
      <c r="DA98" s="70">
        <v>0.02</v>
      </c>
      <c r="DB98" s="70">
        <v>0.02</v>
      </c>
      <c r="DC98" s="70">
        <v>0.02</v>
      </c>
      <c r="DD98" s="70">
        <v>0.02</v>
      </c>
      <c r="DE98" s="70">
        <v>0.02</v>
      </c>
      <c r="DF98" s="70">
        <v>0.02</v>
      </c>
      <c r="DG98" s="70">
        <v>0.02</v>
      </c>
      <c r="DH98" s="70">
        <v>0.02</v>
      </c>
      <c r="DI98" s="70">
        <v>0.02</v>
      </c>
      <c r="DJ98" s="70">
        <v>0.02</v>
      </c>
      <c r="DK98" s="36" t="s">
        <v>163</v>
      </c>
      <c r="DL98" s="36" t="s">
        <v>163</v>
      </c>
      <c r="DM98" s="70">
        <v>0.02</v>
      </c>
      <c r="DN98" s="70">
        <v>0.02</v>
      </c>
      <c r="DO98" s="70">
        <v>0.02</v>
      </c>
      <c r="DP98" s="36" t="s">
        <v>163</v>
      </c>
      <c r="DQ98" s="29">
        <v>5.0599999999999978E-2</v>
      </c>
      <c r="DR98" s="29">
        <v>5.0599999999999978E-2</v>
      </c>
      <c r="DS98" s="29">
        <v>5.0599999999999978E-2</v>
      </c>
      <c r="DT98" s="29">
        <v>5.0599999999999978E-2</v>
      </c>
      <c r="DU98" s="29">
        <v>5.0599999999999978E-2</v>
      </c>
      <c r="DV98" s="29">
        <v>5.0599999999999978E-2</v>
      </c>
      <c r="DW98" s="29">
        <v>5.0599999999999978E-2</v>
      </c>
      <c r="DX98" s="29">
        <v>5.0599999999999978E-2</v>
      </c>
      <c r="DY98" s="29">
        <v>5.0599999999999978E-2</v>
      </c>
      <c r="DZ98" s="29">
        <v>5.0599999999999978E-2</v>
      </c>
      <c r="EA98" s="29">
        <v>5.0599999999999978E-2</v>
      </c>
      <c r="EB98" s="36" t="s">
        <v>163</v>
      </c>
      <c r="EC98" s="36" t="s">
        <v>163</v>
      </c>
      <c r="ED98" s="29">
        <v>5.0599999999999978E-2</v>
      </c>
      <c r="EE98" s="29">
        <v>5.0599999999999978E-2</v>
      </c>
      <c r="EF98" s="29">
        <v>5.0599999999999978E-2</v>
      </c>
      <c r="EG98" s="29">
        <v>5.0599999999999978E-2</v>
      </c>
      <c r="EH98" s="29">
        <v>5.0599999999999978E-2</v>
      </c>
      <c r="EI98" s="29">
        <v>5.0599999999999978E-2</v>
      </c>
      <c r="EJ98" s="29">
        <v>5.0599999999999978E-2</v>
      </c>
      <c r="EK98" s="29">
        <v>5.0599999999999978E-2</v>
      </c>
      <c r="EL98" s="29">
        <v>5.0599999999999978E-2</v>
      </c>
      <c r="EM98" s="29">
        <v>5.0599999999999978E-2</v>
      </c>
      <c r="EN98" s="29">
        <v>5.0599999999999978E-2</v>
      </c>
      <c r="EO98" s="29">
        <v>5.0599999999999978E-2</v>
      </c>
      <c r="EP98" s="29">
        <v>5.0599999999999978E-2</v>
      </c>
      <c r="EQ98" s="29">
        <v>5.0599999999999978E-2</v>
      </c>
      <c r="ER98" s="29">
        <v>5.0599999999999978E-2</v>
      </c>
      <c r="ES98" s="29">
        <v>5.0599999999999978E-2</v>
      </c>
      <c r="ET98" s="29">
        <v>5.0599999999999978E-2</v>
      </c>
      <c r="EU98" s="29">
        <v>5.0599999999999978E-2</v>
      </c>
      <c r="EV98" s="29">
        <v>5.0599999999999978E-2</v>
      </c>
      <c r="EW98" s="29">
        <v>5.0599999999999978E-2</v>
      </c>
      <c r="EX98" s="29">
        <v>5.0599999999999978E-2</v>
      </c>
      <c r="EY98" s="29">
        <v>5.0599999999999978E-2</v>
      </c>
      <c r="EZ98" s="29">
        <v>5.0599999999999978E-2</v>
      </c>
      <c r="FA98" s="29">
        <v>5.0599999999999978E-2</v>
      </c>
      <c r="FB98" s="29">
        <v>5.0599999999999978E-2</v>
      </c>
      <c r="FC98" s="29">
        <v>5.0599999999999978E-2</v>
      </c>
      <c r="FD98" s="36" t="s">
        <v>163</v>
      </c>
      <c r="FE98" s="36" t="s">
        <v>163</v>
      </c>
      <c r="FF98" s="36" t="s">
        <v>163</v>
      </c>
      <c r="FG98" s="29">
        <v>5.0599999999999978E-2</v>
      </c>
      <c r="FH98" s="29">
        <v>5.0599999999999978E-2</v>
      </c>
      <c r="FI98" s="29">
        <v>5.0599999999999978E-2</v>
      </c>
      <c r="FJ98" s="29">
        <v>5.0599999999999978E-2</v>
      </c>
      <c r="FK98" s="29">
        <v>5.0599999999999978E-2</v>
      </c>
      <c r="FL98" s="29">
        <v>5.0599999999999978E-2</v>
      </c>
      <c r="FM98" s="36" t="s">
        <v>163</v>
      </c>
      <c r="FN98" s="29">
        <v>5.0599999999999978E-2</v>
      </c>
      <c r="FO98" s="29">
        <v>5.0599999999999978E-2</v>
      </c>
      <c r="FP98" s="29">
        <v>0.05</v>
      </c>
      <c r="FQ98" s="29">
        <v>0.05</v>
      </c>
      <c r="FR98" s="29">
        <v>0.05</v>
      </c>
      <c r="FS98" s="29">
        <v>0.05</v>
      </c>
      <c r="FT98" s="29">
        <v>0.05</v>
      </c>
      <c r="FU98" s="29">
        <v>0.05</v>
      </c>
      <c r="FV98" s="29">
        <v>0.05</v>
      </c>
      <c r="FW98" s="29">
        <v>0.05</v>
      </c>
      <c r="FX98" s="29">
        <v>0.05</v>
      </c>
      <c r="FY98" s="29">
        <v>0.05</v>
      </c>
      <c r="FZ98" s="29">
        <v>5.0599999999999978E-2</v>
      </c>
      <c r="GA98" s="29">
        <v>5.0599999999999978E-2</v>
      </c>
      <c r="GB98" s="29">
        <v>0.05</v>
      </c>
      <c r="GC98" s="29">
        <v>5.0599999999999978E-2</v>
      </c>
      <c r="GD98" s="34" t="s">
        <v>163</v>
      </c>
      <c r="GE98" s="29">
        <v>0.05</v>
      </c>
      <c r="GF98" s="29">
        <v>0.05</v>
      </c>
      <c r="GG98" s="29">
        <v>0.05</v>
      </c>
      <c r="GH98" s="29">
        <v>0.05</v>
      </c>
      <c r="GI98" s="29">
        <v>0.05</v>
      </c>
      <c r="GJ98" s="29">
        <v>0.05</v>
      </c>
      <c r="GK98" s="36" t="s">
        <v>163</v>
      </c>
      <c r="GL98" s="29">
        <v>0.05</v>
      </c>
      <c r="GM98" s="29">
        <v>0.05</v>
      </c>
      <c r="GN98" s="29">
        <v>0.05</v>
      </c>
      <c r="GO98" s="29">
        <v>0.05</v>
      </c>
      <c r="GP98" s="36" t="s">
        <v>163</v>
      </c>
      <c r="GQ98" s="36" t="s">
        <v>163</v>
      </c>
      <c r="GR98" s="36" t="s">
        <v>163</v>
      </c>
      <c r="GS98" s="36" t="s">
        <v>163</v>
      </c>
      <c r="GT98" s="36" t="s">
        <v>163</v>
      </c>
      <c r="GU98" s="36" t="s">
        <v>163</v>
      </c>
      <c r="GV98" s="36" t="s">
        <v>163</v>
      </c>
      <c r="GW98" s="36" t="s">
        <v>163</v>
      </c>
      <c r="GX98" s="36" t="s">
        <v>163</v>
      </c>
      <c r="GY98" s="36" t="s">
        <v>163</v>
      </c>
      <c r="GZ98" s="29">
        <v>0.05</v>
      </c>
      <c r="HA98" s="29">
        <v>0.05</v>
      </c>
      <c r="HB98" s="39" t="s">
        <v>163</v>
      </c>
      <c r="HC98" s="39" t="s">
        <v>163</v>
      </c>
      <c r="HD98" s="39" t="s">
        <v>163</v>
      </c>
      <c r="HE98" s="39" t="s">
        <v>163</v>
      </c>
      <c r="HF98" s="39" t="s">
        <v>163</v>
      </c>
      <c r="HG98" s="39" t="s">
        <v>163</v>
      </c>
      <c r="HH98" s="39" t="s">
        <v>163</v>
      </c>
      <c r="HI98" s="39" t="s">
        <v>163</v>
      </c>
      <c r="HJ98" s="39" t="s">
        <v>163</v>
      </c>
      <c r="HK98" s="39" t="s">
        <v>163</v>
      </c>
      <c r="HL98" s="39" t="s">
        <v>163</v>
      </c>
      <c r="HM98" s="39" t="s">
        <v>163</v>
      </c>
      <c r="HN98" s="39"/>
      <c r="HO98" s="39"/>
      <c r="HP98" s="39" t="s">
        <v>163</v>
      </c>
      <c r="HQ98" s="39" t="s">
        <v>163</v>
      </c>
      <c r="HR98" s="39" t="s">
        <v>163</v>
      </c>
      <c r="HS98" s="39" t="s">
        <v>163</v>
      </c>
      <c r="HT98" s="39" t="s">
        <v>163</v>
      </c>
      <c r="HU98" s="39" t="s">
        <v>163</v>
      </c>
      <c r="HV98" s="39" t="s">
        <v>163</v>
      </c>
      <c r="HW98" s="39" t="s">
        <v>163</v>
      </c>
      <c r="HX98" s="39" t="s">
        <v>163</v>
      </c>
      <c r="HY98" s="39" t="s">
        <v>163</v>
      </c>
      <c r="HZ98" s="39" t="s">
        <v>163</v>
      </c>
      <c r="IA98" s="39" t="s">
        <v>163</v>
      </c>
      <c r="IB98" s="39" t="s">
        <v>163</v>
      </c>
      <c r="IC98" s="39" t="s">
        <v>163</v>
      </c>
      <c r="ID98" s="39" t="s">
        <v>163</v>
      </c>
      <c r="IE98" s="39" t="s">
        <v>163</v>
      </c>
      <c r="IF98" s="39" t="s">
        <v>163</v>
      </c>
      <c r="IG98" s="39" t="s">
        <v>163</v>
      </c>
      <c r="IH98" s="39" t="s">
        <v>163</v>
      </c>
      <c r="II98" s="39" t="s">
        <v>163</v>
      </c>
      <c r="IJ98" s="39" t="s">
        <v>163</v>
      </c>
      <c r="IK98" s="39" t="s">
        <v>163</v>
      </c>
      <c r="IL98" s="39" t="s">
        <v>163</v>
      </c>
      <c r="IM98" s="39" t="s">
        <v>163</v>
      </c>
      <c r="IN98" s="39" t="s">
        <v>163</v>
      </c>
      <c r="IO98" s="39"/>
      <c r="IP98" s="39" t="s">
        <v>163</v>
      </c>
      <c r="IQ98" s="39" t="s">
        <v>163</v>
      </c>
      <c r="IR98" s="39" t="s">
        <v>163</v>
      </c>
      <c r="IS98" s="39" t="s">
        <v>163</v>
      </c>
      <c r="IT98" s="39" t="s">
        <v>163</v>
      </c>
      <c r="IU98" s="39" t="s">
        <v>163</v>
      </c>
      <c r="IV98" s="39" t="s">
        <v>163</v>
      </c>
      <c r="IW98" s="39" t="s">
        <v>163</v>
      </c>
      <c r="IX98" s="39" t="s">
        <v>163</v>
      </c>
      <c r="IY98" s="39" t="s">
        <v>163</v>
      </c>
      <c r="IZ98" s="39" t="s">
        <v>163</v>
      </c>
      <c r="JA98" s="39" t="s">
        <v>163</v>
      </c>
      <c r="JB98" s="39" t="s">
        <v>163</v>
      </c>
      <c r="JC98" s="39"/>
    </row>
    <row r="99" spans="3:263" x14ac:dyDescent="0.25">
      <c r="C99" s="50" t="s">
        <v>219</v>
      </c>
      <c r="D99" s="50" t="s">
        <v>623</v>
      </c>
      <c r="E99" s="50" t="s">
        <v>623</v>
      </c>
      <c r="H99" s="454"/>
      <c r="I99" s="454"/>
      <c r="J99" s="454"/>
      <c r="K99" s="454"/>
      <c r="L99" s="454"/>
      <c r="M99" s="454"/>
      <c r="O99" s="491"/>
      <c r="P99" s="28">
        <v>1.7999999999999999E-2</v>
      </c>
      <c r="Q99" s="29">
        <v>1.7999999999999999E-2</v>
      </c>
      <c r="R99" s="29">
        <v>1.7999999999999999E-2</v>
      </c>
      <c r="S99" s="34" t="s">
        <v>163</v>
      </c>
      <c r="T99" s="34" t="s">
        <v>163</v>
      </c>
      <c r="U99" s="34" t="s">
        <v>163</v>
      </c>
      <c r="V99" s="34" t="s">
        <v>163</v>
      </c>
      <c r="W99" s="34" t="s">
        <v>163</v>
      </c>
      <c r="X99" s="29">
        <v>1.7999999999999999E-2</v>
      </c>
      <c r="Y99" s="34" t="s">
        <v>163</v>
      </c>
      <c r="Z99" s="34" t="s">
        <v>163</v>
      </c>
      <c r="AA99" s="29">
        <v>1.7999999999999999E-2</v>
      </c>
      <c r="AB99" s="29">
        <v>1.4E-2</v>
      </c>
      <c r="AC99" s="34" t="s">
        <v>163</v>
      </c>
      <c r="AD99" s="34" t="s">
        <v>163</v>
      </c>
      <c r="AE99" s="29">
        <v>1.7999999999999999E-2</v>
      </c>
      <c r="AF99" s="34" t="s">
        <v>163</v>
      </c>
      <c r="AG99" s="70">
        <v>0.02</v>
      </c>
      <c r="AH99" s="34" t="s">
        <v>163</v>
      </c>
      <c r="AI99" s="34" t="s">
        <v>163</v>
      </c>
      <c r="AJ99" s="70">
        <v>0.02</v>
      </c>
      <c r="AK99" s="70">
        <v>0.02</v>
      </c>
      <c r="AL99" s="70">
        <v>0.02</v>
      </c>
      <c r="AM99" s="70">
        <v>0.02</v>
      </c>
      <c r="AN99" s="34" t="s">
        <v>163</v>
      </c>
      <c r="AO99" s="70">
        <v>0.02</v>
      </c>
      <c r="AP99" s="70">
        <v>0.02</v>
      </c>
      <c r="AQ99" s="34" t="s">
        <v>163</v>
      </c>
      <c r="AR99" s="70">
        <v>0.02</v>
      </c>
      <c r="AS99" s="70">
        <v>0.02</v>
      </c>
      <c r="AT99" s="70">
        <v>0.02</v>
      </c>
      <c r="AU99" s="70">
        <v>0.02</v>
      </c>
      <c r="AV99" s="34" t="s">
        <v>163</v>
      </c>
      <c r="AW99" s="70">
        <v>0.02</v>
      </c>
      <c r="AX99" s="70">
        <v>0.02</v>
      </c>
      <c r="AY99" s="70">
        <v>0.02</v>
      </c>
      <c r="AZ99" s="70">
        <v>0.02</v>
      </c>
      <c r="BA99" s="70">
        <v>0.02</v>
      </c>
      <c r="BB99" s="70">
        <v>0.02</v>
      </c>
      <c r="BC99" s="70">
        <v>0.02</v>
      </c>
      <c r="BD99" s="70">
        <v>0.02</v>
      </c>
      <c r="BE99" s="70">
        <v>0.02</v>
      </c>
      <c r="BF99" s="70">
        <v>0.02</v>
      </c>
      <c r="BG99" s="70">
        <v>0.02</v>
      </c>
      <c r="BH99" s="70">
        <v>0.02</v>
      </c>
      <c r="BI99" s="70">
        <v>0.02</v>
      </c>
      <c r="BJ99" s="70">
        <v>0.02</v>
      </c>
      <c r="BK99" s="34" t="s">
        <v>163</v>
      </c>
      <c r="BL99" s="36" t="s">
        <v>163</v>
      </c>
      <c r="BM99" s="70">
        <v>0.02</v>
      </c>
      <c r="BN99" s="70">
        <v>0.02</v>
      </c>
      <c r="BO99" s="70">
        <v>0.02</v>
      </c>
      <c r="BP99" s="70">
        <v>0.02</v>
      </c>
      <c r="BQ99" s="34" t="s">
        <v>163</v>
      </c>
      <c r="BR99" s="34" t="s">
        <v>163</v>
      </c>
      <c r="BS99" s="34" t="s">
        <v>163</v>
      </c>
      <c r="BT99" s="34" t="s">
        <v>163</v>
      </c>
      <c r="BU99" s="34" t="s">
        <v>163</v>
      </c>
      <c r="BV99" s="70">
        <v>0.02</v>
      </c>
      <c r="BW99" s="70">
        <v>0.02</v>
      </c>
      <c r="BX99" s="70">
        <v>0.02</v>
      </c>
      <c r="BY99" s="36" t="s">
        <v>163</v>
      </c>
      <c r="BZ99" s="70">
        <v>0.02</v>
      </c>
      <c r="CA99" s="70">
        <v>0.02</v>
      </c>
      <c r="CB99" s="70">
        <v>0.02</v>
      </c>
      <c r="CC99" s="70">
        <v>0.02</v>
      </c>
      <c r="CD99" s="70">
        <v>0.02</v>
      </c>
      <c r="CE99" s="70">
        <v>0.02</v>
      </c>
      <c r="CF99" s="70">
        <v>0.02</v>
      </c>
      <c r="CG99" s="70">
        <v>0.02</v>
      </c>
      <c r="CH99" s="70">
        <v>0.02</v>
      </c>
      <c r="CI99" s="34" t="s">
        <v>163</v>
      </c>
      <c r="CJ99" s="70">
        <v>0.02</v>
      </c>
      <c r="CK99" s="70">
        <v>0.02</v>
      </c>
      <c r="CL99" s="70">
        <v>0.02</v>
      </c>
      <c r="CM99" s="70">
        <v>0.02</v>
      </c>
      <c r="CN99" s="34" t="s">
        <v>163</v>
      </c>
      <c r="CO99" s="34" t="s">
        <v>163</v>
      </c>
      <c r="CP99" s="34" t="s">
        <v>163</v>
      </c>
      <c r="CQ99" s="70">
        <v>0.02</v>
      </c>
      <c r="CR99" s="70">
        <v>0.02</v>
      </c>
      <c r="CS99" s="70">
        <v>0.02</v>
      </c>
      <c r="CT99" s="70">
        <v>0.02</v>
      </c>
      <c r="CU99" s="34" t="s">
        <v>163</v>
      </c>
      <c r="CV99" s="34" t="s">
        <v>163</v>
      </c>
      <c r="CW99" s="70">
        <v>0.02</v>
      </c>
      <c r="CX99" s="70">
        <v>0.02</v>
      </c>
      <c r="CY99" s="70">
        <v>0.02</v>
      </c>
      <c r="CZ99" s="70">
        <v>0.02</v>
      </c>
      <c r="DA99" s="70">
        <v>0.02</v>
      </c>
      <c r="DB99" s="70">
        <v>0.02</v>
      </c>
      <c r="DC99" s="70">
        <v>0.02</v>
      </c>
      <c r="DD99" s="70">
        <v>0.02</v>
      </c>
      <c r="DE99" s="70">
        <v>0.02</v>
      </c>
      <c r="DF99" s="70">
        <v>0.02</v>
      </c>
      <c r="DG99" s="70">
        <v>0.02</v>
      </c>
      <c r="DH99" s="70">
        <v>0.02</v>
      </c>
      <c r="DI99" s="70">
        <v>0.02</v>
      </c>
      <c r="DJ99" s="70">
        <v>0.02</v>
      </c>
      <c r="DK99" s="34" t="s">
        <v>163</v>
      </c>
      <c r="DL99" s="34" t="s">
        <v>163</v>
      </c>
      <c r="DM99" s="70">
        <v>0.02</v>
      </c>
      <c r="DN99" s="70">
        <v>0.02</v>
      </c>
      <c r="DO99" s="70">
        <v>0.02</v>
      </c>
      <c r="DP99" s="34" t="s">
        <v>163</v>
      </c>
      <c r="DQ99" s="29">
        <v>5.0599999999999978E-2</v>
      </c>
      <c r="DR99" s="29">
        <v>5.0599999999999978E-2</v>
      </c>
      <c r="DS99" s="29">
        <v>5.0599999999999978E-2</v>
      </c>
      <c r="DT99" s="29">
        <v>5.0599999999999978E-2</v>
      </c>
      <c r="DU99" s="29">
        <v>5.0599999999999978E-2</v>
      </c>
      <c r="DV99" s="29">
        <v>5.0599999999999978E-2</v>
      </c>
      <c r="DW99" s="29">
        <v>5.0599999999999978E-2</v>
      </c>
      <c r="DX99" s="29">
        <v>5.0599999999999978E-2</v>
      </c>
      <c r="DY99" s="29">
        <v>5.0599999999999978E-2</v>
      </c>
      <c r="DZ99" s="29">
        <v>5.0599999999999978E-2</v>
      </c>
      <c r="EA99" s="29">
        <v>5.0599999999999978E-2</v>
      </c>
      <c r="EB99" s="34" t="s">
        <v>163</v>
      </c>
      <c r="EC99" s="34" t="s">
        <v>163</v>
      </c>
      <c r="ED99" s="29">
        <v>5.0599999999999978E-2</v>
      </c>
      <c r="EE99" s="29">
        <v>5.0599999999999978E-2</v>
      </c>
      <c r="EF99" s="29">
        <v>5.0599999999999978E-2</v>
      </c>
      <c r="EG99" s="29">
        <v>5.0599999999999978E-2</v>
      </c>
      <c r="EH99" s="29">
        <v>4.3459999999999832E-2</v>
      </c>
      <c r="EI99" s="29">
        <v>4.3459999999999832E-2</v>
      </c>
      <c r="EJ99" s="29">
        <v>5.0599999999999978E-2</v>
      </c>
      <c r="EK99" s="29">
        <v>5.0599999999999978E-2</v>
      </c>
      <c r="EL99" s="29">
        <v>5.0599999999999978E-2</v>
      </c>
      <c r="EM99" s="29">
        <v>5.0599999999999978E-2</v>
      </c>
      <c r="EN99" s="29">
        <v>5.0599999999999978E-2</v>
      </c>
      <c r="EO99" s="29">
        <v>5.0599999999999978E-2</v>
      </c>
      <c r="EP99" s="29">
        <v>4.3459999999999832E-2</v>
      </c>
      <c r="EQ99" s="29">
        <v>4.3459999999999832E-2</v>
      </c>
      <c r="ER99" s="32" t="s">
        <v>163</v>
      </c>
      <c r="ES99" s="32" t="s">
        <v>163</v>
      </c>
      <c r="ET99" s="29">
        <v>5.0599999999999978E-2</v>
      </c>
      <c r="EU99" s="29">
        <v>5.0599999999999978E-2</v>
      </c>
      <c r="EV99" s="29">
        <v>5.0599999999999978E-2</v>
      </c>
      <c r="EW99" s="29">
        <v>5.0599999999999978E-2</v>
      </c>
      <c r="EX99" s="29">
        <v>5.0599999999999978E-2</v>
      </c>
      <c r="EY99" s="29">
        <v>5.0599999999999978E-2</v>
      </c>
      <c r="EZ99" s="29">
        <v>5.0599999999999978E-2</v>
      </c>
      <c r="FA99" s="29">
        <v>5.0599999999999978E-2</v>
      </c>
      <c r="FB99" s="29">
        <v>5.0599999999999978E-2</v>
      </c>
      <c r="FC99" s="29">
        <v>5.0599999999999978E-2</v>
      </c>
      <c r="FD99" s="34" t="s">
        <v>163</v>
      </c>
      <c r="FE99" s="34" t="s">
        <v>163</v>
      </c>
      <c r="FF99" s="34" t="s">
        <v>163</v>
      </c>
      <c r="FG99" s="29">
        <v>5.0599999999999978E-2</v>
      </c>
      <c r="FH99" s="29">
        <v>5.0599999999999978E-2</v>
      </c>
      <c r="FI99" s="29">
        <v>5.0599999999999978E-2</v>
      </c>
      <c r="FJ99" s="29">
        <v>5.0599999999999978E-2</v>
      </c>
      <c r="FK99" s="29">
        <v>4.3459999999999832E-2</v>
      </c>
      <c r="FL99" s="29">
        <v>4.3459999999999832E-2</v>
      </c>
      <c r="FM99" s="34" t="s">
        <v>163</v>
      </c>
      <c r="FN99" s="29">
        <v>5.0599999999999978E-2</v>
      </c>
      <c r="FO99" s="29">
        <v>5.0599999999999978E-2</v>
      </c>
      <c r="FP99" s="29">
        <v>0.05</v>
      </c>
      <c r="FQ99" s="29">
        <v>0.05</v>
      </c>
      <c r="FR99" s="29">
        <v>0.05</v>
      </c>
      <c r="FS99" s="29">
        <v>0.05</v>
      </c>
      <c r="FT99" s="29">
        <v>0.05</v>
      </c>
      <c r="FU99" s="29">
        <v>0.05</v>
      </c>
      <c r="FV99" s="29">
        <v>0.05</v>
      </c>
      <c r="FW99" s="29">
        <v>0.05</v>
      </c>
      <c r="FX99" s="36" t="s">
        <v>163</v>
      </c>
      <c r="FY99" s="36" t="s">
        <v>163</v>
      </c>
      <c r="FZ99" s="29">
        <v>5.0599999999999978E-2</v>
      </c>
      <c r="GA99" s="29">
        <v>5.0599999999999978E-2</v>
      </c>
      <c r="GB99" s="29">
        <v>0.05</v>
      </c>
      <c r="GC99" s="36" t="s">
        <v>163</v>
      </c>
      <c r="GD99" s="34" t="s">
        <v>163</v>
      </c>
      <c r="GE99" s="29">
        <v>0.05</v>
      </c>
      <c r="GF99" s="29">
        <v>0.05</v>
      </c>
      <c r="GG99" s="29">
        <v>0.05</v>
      </c>
      <c r="GH99" s="29">
        <v>0.05</v>
      </c>
      <c r="GI99" s="29">
        <v>0.05</v>
      </c>
      <c r="GJ99" s="29">
        <v>0.05</v>
      </c>
      <c r="GK99" s="36" t="s">
        <v>163</v>
      </c>
      <c r="GL99" s="29">
        <v>0.05</v>
      </c>
      <c r="GM99" s="29">
        <v>0.05</v>
      </c>
      <c r="GN99" s="29">
        <v>0.05</v>
      </c>
      <c r="GO99" s="29">
        <v>0.05</v>
      </c>
      <c r="GP99" s="36" t="s">
        <v>163</v>
      </c>
      <c r="GQ99" s="36" t="s">
        <v>163</v>
      </c>
      <c r="GR99" s="36" t="s">
        <v>163</v>
      </c>
      <c r="GS99" s="36" t="s">
        <v>163</v>
      </c>
      <c r="GT99" s="36" t="s">
        <v>163</v>
      </c>
      <c r="GU99" s="36" t="s">
        <v>163</v>
      </c>
      <c r="GV99" s="36" t="s">
        <v>163</v>
      </c>
      <c r="GW99" s="36" t="s">
        <v>163</v>
      </c>
      <c r="GX99" s="36" t="s">
        <v>163</v>
      </c>
      <c r="GY99" s="36" t="s">
        <v>163</v>
      </c>
      <c r="GZ99" s="29">
        <v>0.05</v>
      </c>
      <c r="HA99" s="29">
        <v>0.05</v>
      </c>
      <c r="HB99" s="39" t="s">
        <v>163</v>
      </c>
      <c r="HC99" s="39" t="s">
        <v>163</v>
      </c>
      <c r="HD99" s="39" t="s">
        <v>163</v>
      </c>
      <c r="HE99" s="39" t="s">
        <v>163</v>
      </c>
      <c r="HF99" s="39" t="s">
        <v>163</v>
      </c>
      <c r="HG99" s="39" t="s">
        <v>163</v>
      </c>
      <c r="HH99" s="39" t="s">
        <v>163</v>
      </c>
      <c r="HI99" s="39" t="s">
        <v>163</v>
      </c>
      <c r="HJ99" s="39" t="s">
        <v>163</v>
      </c>
      <c r="HK99" s="39" t="s">
        <v>163</v>
      </c>
      <c r="HL99" s="39" t="s">
        <v>163</v>
      </c>
      <c r="HM99" s="39" t="s">
        <v>163</v>
      </c>
      <c r="HN99" s="39"/>
      <c r="HO99" s="39"/>
      <c r="HP99" s="39" t="s">
        <v>163</v>
      </c>
      <c r="HQ99" s="39" t="s">
        <v>163</v>
      </c>
      <c r="HR99" s="39" t="s">
        <v>163</v>
      </c>
      <c r="HS99" s="39" t="s">
        <v>163</v>
      </c>
      <c r="HT99" s="39" t="s">
        <v>163</v>
      </c>
      <c r="HU99" s="39" t="s">
        <v>163</v>
      </c>
      <c r="HV99" s="39" t="s">
        <v>163</v>
      </c>
      <c r="HW99" s="39" t="s">
        <v>163</v>
      </c>
      <c r="HX99" s="39" t="s">
        <v>163</v>
      </c>
      <c r="HY99" s="39" t="s">
        <v>163</v>
      </c>
      <c r="HZ99" s="39" t="s">
        <v>163</v>
      </c>
      <c r="IA99" s="39" t="s">
        <v>163</v>
      </c>
      <c r="IB99" s="39" t="s">
        <v>163</v>
      </c>
      <c r="IC99" s="39" t="s">
        <v>163</v>
      </c>
      <c r="ID99" s="39" t="s">
        <v>163</v>
      </c>
      <c r="IE99" s="39" t="s">
        <v>163</v>
      </c>
      <c r="IF99" s="39" t="s">
        <v>163</v>
      </c>
      <c r="IG99" s="39" t="s">
        <v>163</v>
      </c>
      <c r="IH99" s="39" t="s">
        <v>163</v>
      </c>
      <c r="II99" s="39" t="s">
        <v>163</v>
      </c>
      <c r="IJ99" s="39" t="s">
        <v>163</v>
      </c>
      <c r="IK99" s="39" t="s">
        <v>163</v>
      </c>
      <c r="IL99" s="39" t="s">
        <v>163</v>
      </c>
      <c r="IM99" s="39" t="s">
        <v>163</v>
      </c>
      <c r="IN99" s="39" t="s">
        <v>163</v>
      </c>
      <c r="IO99" s="39"/>
      <c r="IP99" s="39" t="s">
        <v>163</v>
      </c>
      <c r="IQ99" s="39" t="s">
        <v>163</v>
      </c>
      <c r="IR99" s="39" t="s">
        <v>163</v>
      </c>
      <c r="IS99" s="39" t="s">
        <v>163</v>
      </c>
      <c r="IT99" s="39" t="s">
        <v>163</v>
      </c>
      <c r="IU99" s="39" t="s">
        <v>163</v>
      </c>
      <c r="IV99" s="39" t="s">
        <v>163</v>
      </c>
      <c r="IW99" s="39" t="s">
        <v>163</v>
      </c>
      <c r="IX99" s="39" t="s">
        <v>163</v>
      </c>
      <c r="IY99" s="39" t="s">
        <v>163</v>
      </c>
      <c r="IZ99" s="39" t="s">
        <v>163</v>
      </c>
      <c r="JA99" s="39" t="s">
        <v>163</v>
      </c>
      <c r="JB99" s="39" t="s">
        <v>163</v>
      </c>
      <c r="JC99" s="39"/>
    </row>
    <row r="100" spans="3:263" x14ac:dyDescent="0.25">
      <c r="C100" s="50" t="s">
        <v>171</v>
      </c>
      <c r="D100" s="50" t="s">
        <v>623</v>
      </c>
      <c r="E100" s="50" t="s">
        <v>623</v>
      </c>
      <c r="H100" s="454"/>
      <c r="I100" s="454"/>
      <c r="J100" s="454"/>
      <c r="K100" s="454"/>
      <c r="L100" s="454"/>
      <c r="M100" s="454"/>
      <c r="O100" s="491"/>
      <c r="P100" s="28">
        <v>1.7999999999999999E-2</v>
      </c>
      <c r="Q100" s="29">
        <v>1.7999999999999999E-2</v>
      </c>
      <c r="R100" s="29">
        <v>1.7999999999999999E-2</v>
      </c>
      <c r="S100" s="36" t="s">
        <v>163</v>
      </c>
      <c r="T100" s="36" t="s">
        <v>163</v>
      </c>
      <c r="U100" s="36" t="s">
        <v>163</v>
      </c>
      <c r="V100" s="36" t="s">
        <v>163</v>
      </c>
      <c r="W100" s="36" t="s">
        <v>163</v>
      </c>
      <c r="X100" s="29">
        <v>1.7999999999999999E-2</v>
      </c>
      <c r="Y100" s="36" t="s">
        <v>163</v>
      </c>
      <c r="Z100" s="36" t="s">
        <v>163</v>
      </c>
      <c r="AA100" s="29">
        <v>1.7999999999999999E-2</v>
      </c>
      <c r="AB100" s="29">
        <v>1.4E-2</v>
      </c>
      <c r="AC100" s="36" t="s">
        <v>163</v>
      </c>
      <c r="AD100" s="36" t="s">
        <v>163</v>
      </c>
      <c r="AE100" s="29">
        <v>1.7999999999999999E-2</v>
      </c>
      <c r="AF100" s="36" t="s">
        <v>163</v>
      </c>
      <c r="AG100" s="70">
        <v>0.02</v>
      </c>
      <c r="AH100" s="36" t="s">
        <v>163</v>
      </c>
      <c r="AI100" s="36" t="s">
        <v>163</v>
      </c>
      <c r="AJ100" s="70">
        <v>0.02</v>
      </c>
      <c r="AK100" s="70">
        <v>0.02</v>
      </c>
      <c r="AL100" s="70">
        <v>0.02</v>
      </c>
      <c r="AM100" s="70">
        <v>0.02</v>
      </c>
      <c r="AN100" s="36" t="s">
        <v>163</v>
      </c>
      <c r="AO100" s="70">
        <v>0.02</v>
      </c>
      <c r="AP100" s="70">
        <v>0.02</v>
      </c>
      <c r="AQ100" s="36" t="s">
        <v>163</v>
      </c>
      <c r="AR100" s="70">
        <v>0.02</v>
      </c>
      <c r="AS100" s="70">
        <v>0.02</v>
      </c>
      <c r="AT100" s="70">
        <v>0.02</v>
      </c>
      <c r="AU100" s="70">
        <v>0.02</v>
      </c>
      <c r="AV100" s="36" t="s">
        <v>163</v>
      </c>
      <c r="AW100" s="70">
        <v>0.02</v>
      </c>
      <c r="AX100" s="70">
        <v>0.02</v>
      </c>
      <c r="AY100" s="70">
        <v>0.02</v>
      </c>
      <c r="AZ100" s="70">
        <v>0.02</v>
      </c>
      <c r="BA100" s="36" t="s">
        <v>163</v>
      </c>
      <c r="BB100" s="36" t="s">
        <v>163</v>
      </c>
      <c r="BC100" s="70">
        <v>0.02</v>
      </c>
      <c r="BD100" s="70">
        <v>0.02</v>
      </c>
      <c r="BE100" s="70">
        <v>0.02</v>
      </c>
      <c r="BF100" s="70">
        <v>0.02</v>
      </c>
      <c r="BG100" s="70">
        <v>0.02</v>
      </c>
      <c r="BH100" s="70">
        <v>0.02</v>
      </c>
      <c r="BI100" s="70">
        <v>0.02</v>
      </c>
      <c r="BJ100" s="70">
        <v>0.02</v>
      </c>
      <c r="BK100" s="36" t="s">
        <v>163</v>
      </c>
      <c r="BL100" s="36" t="s">
        <v>163</v>
      </c>
      <c r="BM100" s="70">
        <v>0.02</v>
      </c>
      <c r="BN100" s="70">
        <v>0.02</v>
      </c>
      <c r="BO100" s="70">
        <v>0.02</v>
      </c>
      <c r="BP100" s="70">
        <v>0.02</v>
      </c>
      <c r="BQ100" s="36" t="s">
        <v>163</v>
      </c>
      <c r="BR100" s="36" t="s">
        <v>163</v>
      </c>
      <c r="BS100" s="36" t="s">
        <v>163</v>
      </c>
      <c r="BT100" s="36" t="s">
        <v>163</v>
      </c>
      <c r="BU100" s="36" t="s">
        <v>163</v>
      </c>
      <c r="BV100" s="70">
        <v>0.02</v>
      </c>
      <c r="BW100" s="70">
        <v>0.02</v>
      </c>
      <c r="BX100" s="70">
        <v>0.02</v>
      </c>
      <c r="BY100" s="36" t="s">
        <v>163</v>
      </c>
      <c r="BZ100" s="70">
        <v>0.02</v>
      </c>
      <c r="CA100" s="70">
        <v>0.02</v>
      </c>
      <c r="CB100" s="70">
        <v>0.02</v>
      </c>
      <c r="CC100" s="70">
        <v>0.02</v>
      </c>
      <c r="CD100" s="70">
        <v>0.02</v>
      </c>
      <c r="CE100" s="36" t="s">
        <v>163</v>
      </c>
      <c r="CF100" s="36" t="s">
        <v>163</v>
      </c>
      <c r="CG100" s="70">
        <v>0.02</v>
      </c>
      <c r="CH100" s="70">
        <v>0.02</v>
      </c>
      <c r="CI100" s="36" t="s">
        <v>163</v>
      </c>
      <c r="CJ100" s="70">
        <v>0.02</v>
      </c>
      <c r="CK100" s="70">
        <v>0.02</v>
      </c>
      <c r="CL100" s="70">
        <v>0.02</v>
      </c>
      <c r="CM100" s="70">
        <v>0.02</v>
      </c>
      <c r="CN100" s="36" t="s">
        <v>163</v>
      </c>
      <c r="CO100" s="36" t="s">
        <v>163</v>
      </c>
      <c r="CP100" s="36" t="s">
        <v>163</v>
      </c>
      <c r="CQ100" s="70">
        <v>0.02</v>
      </c>
      <c r="CR100" s="70">
        <v>0.02</v>
      </c>
      <c r="CS100" s="70">
        <v>0.02</v>
      </c>
      <c r="CT100" s="70">
        <v>0.02</v>
      </c>
      <c r="CU100" s="36" t="s">
        <v>163</v>
      </c>
      <c r="CV100" s="36" t="s">
        <v>163</v>
      </c>
      <c r="CW100" s="70">
        <v>0.02</v>
      </c>
      <c r="CX100" s="70">
        <v>0.02</v>
      </c>
      <c r="CY100" s="70">
        <v>0.02</v>
      </c>
      <c r="CZ100" s="70">
        <v>0.02</v>
      </c>
      <c r="DA100" s="70">
        <v>0.02</v>
      </c>
      <c r="DB100" s="70">
        <v>0.02</v>
      </c>
      <c r="DC100" s="36" t="s">
        <v>163</v>
      </c>
      <c r="DD100" s="36" t="s">
        <v>163</v>
      </c>
      <c r="DE100" s="70">
        <v>0.02</v>
      </c>
      <c r="DF100" s="70">
        <v>0.02</v>
      </c>
      <c r="DG100" s="70">
        <v>0.02</v>
      </c>
      <c r="DH100" s="70">
        <v>0.02</v>
      </c>
      <c r="DI100" s="36" t="s">
        <v>163</v>
      </c>
      <c r="DJ100" s="36" t="s">
        <v>163</v>
      </c>
      <c r="DK100" s="36" t="s">
        <v>163</v>
      </c>
      <c r="DL100" s="36" t="s">
        <v>163</v>
      </c>
      <c r="DM100" s="36" t="s">
        <v>163</v>
      </c>
      <c r="DN100" s="70">
        <v>0.02</v>
      </c>
      <c r="DO100" s="70">
        <v>0.02</v>
      </c>
      <c r="DP100" s="36" t="s">
        <v>163</v>
      </c>
      <c r="DQ100" s="29">
        <v>5.0599999999999978E-2</v>
      </c>
      <c r="DR100" s="29">
        <v>5.0599999999999978E-2</v>
      </c>
      <c r="DS100" s="29">
        <v>5.0599999999999978E-2</v>
      </c>
      <c r="DT100" s="29">
        <v>5.0599999999999978E-2</v>
      </c>
      <c r="DU100" s="29">
        <v>5.0599999999999978E-2</v>
      </c>
      <c r="DV100" s="29">
        <v>5.0599999999999978E-2</v>
      </c>
      <c r="DW100" s="29">
        <v>5.0599999999999978E-2</v>
      </c>
      <c r="DX100" s="29">
        <v>5.0599999999999978E-2</v>
      </c>
      <c r="DY100" s="29">
        <v>5.0599999999999978E-2</v>
      </c>
      <c r="DZ100" s="29">
        <v>5.0599999999999978E-2</v>
      </c>
      <c r="EA100" s="29">
        <v>5.0599999999999978E-2</v>
      </c>
      <c r="EB100" s="36" t="s">
        <v>163</v>
      </c>
      <c r="EC100" s="36" t="s">
        <v>163</v>
      </c>
      <c r="ED100" s="36" t="s">
        <v>163</v>
      </c>
      <c r="EE100" s="29">
        <v>5.0599999999999978E-2</v>
      </c>
      <c r="EF100" s="29">
        <v>5.0599999999999978E-2</v>
      </c>
      <c r="EG100" s="29">
        <v>5.0599999999999978E-2</v>
      </c>
      <c r="EH100" s="36" t="s">
        <v>163</v>
      </c>
      <c r="EI100" s="36" t="s">
        <v>163</v>
      </c>
      <c r="EJ100" s="29">
        <v>5.0599999999999978E-2</v>
      </c>
      <c r="EK100" s="29">
        <v>5.0599999999999978E-2</v>
      </c>
      <c r="EL100" s="29">
        <v>5.0599999999999978E-2</v>
      </c>
      <c r="EM100" s="29">
        <v>5.0599999999999978E-2</v>
      </c>
      <c r="EN100" s="29">
        <v>5.0599999999999978E-2</v>
      </c>
      <c r="EO100" s="29">
        <v>5.0599999999999978E-2</v>
      </c>
      <c r="EP100" s="36" t="s">
        <v>163</v>
      </c>
      <c r="EQ100" s="36" t="s">
        <v>163</v>
      </c>
      <c r="ER100" s="36" t="s">
        <v>163</v>
      </c>
      <c r="ES100" s="36" t="s">
        <v>163</v>
      </c>
      <c r="ET100" s="29">
        <v>5.0599999999999978E-2</v>
      </c>
      <c r="EU100" s="29">
        <v>5.0599999999999978E-2</v>
      </c>
      <c r="EV100" s="29">
        <v>5.0599999999999978E-2</v>
      </c>
      <c r="EW100" s="29">
        <v>5.0599999999999978E-2</v>
      </c>
      <c r="EX100" s="29">
        <v>5.0599999999999978E-2</v>
      </c>
      <c r="EY100" s="29">
        <v>5.0599999999999978E-2</v>
      </c>
      <c r="EZ100" s="29">
        <v>5.0599999999999978E-2</v>
      </c>
      <c r="FA100" s="29">
        <v>5.0599999999999978E-2</v>
      </c>
      <c r="FB100" s="29">
        <v>5.0599999999999978E-2</v>
      </c>
      <c r="FC100" s="29">
        <v>5.0599999999999978E-2</v>
      </c>
      <c r="FD100" s="36" t="s">
        <v>163</v>
      </c>
      <c r="FE100" s="36" t="s">
        <v>163</v>
      </c>
      <c r="FF100" s="36" t="s">
        <v>163</v>
      </c>
      <c r="FG100" s="29">
        <v>5.0599999999999978E-2</v>
      </c>
      <c r="FH100" s="29">
        <v>5.0599999999999978E-2</v>
      </c>
      <c r="FI100" s="29">
        <v>5.0599999999999978E-2</v>
      </c>
      <c r="FJ100" s="29">
        <v>5.0599999999999978E-2</v>
      </c>
      <c r="FK100" s="36" t="s">
        <v>163</v>
      </c>
      <c r="FL100" s="36" t="s">
        <v>163</v>
      </c>
      <c r="FM100" s="36" t="s">
        <v>163</v>
      </c>
      <c r="FN100" s="29">
        <v>5.0599999999999978E-2</v>
      </c>
      <c r="FO100" s="29">
        <v>5.0599999999999978E-2</v>
      </c>
      <c r="FP100" s="29">
        <v>0.05</v>
      </c>
      <c r="FQ100" s="29">
        <v>0.05</v>
      </c>
      <c r="FR100" s="29">
        <v>0.05</v>
      </c>
      <c r="FS100" s="29">
        <v>0.05</v>
      </c>
      <c r="FT100" s="29">
        <v>0.05</v>
      </c>
      <c r="FU100" s="29">
        <v>0.05</v>
      </c>
      <c r="FV100" s="29">
        <v>0.05</v>
      </c>
      <c r="FW100" s="29">
        <v>0.05</v>
      </c>
      <c r="FX100" s="36" t="s">
        <v>163</v>
      </c>
      <c r="FY100" s="36" t="s">
        <v>163</v>
      </c>
      <c r="FZ100" s="29">
        <v>5.0599999999999978E-2</v>
      </c>
      <c r="GA100" s="29">
        <v>5.0599999999999978E-2</v>
      </c>
      <c r="GB100" s="29">
        <v>0.05</v>
      </c>
      <c r="GC100" s="36" t="s">
        <v>163</v>
      </c>
      <c r="GD100" s="34" t="s">
        <v>163</v>
      </c>
      <c r="GE100" s="29">
        <v>0.05</v>
      </c>
      <c r="GF100" s="29">
        <v>0.05</v>
      </c>
      <c r="GG100" s="29">
        <v>0.05</v>
      </c>
      <c r="GH100" s="29">
        <v>0.05</v>
      </c>
      <c r="GI100" s="36" t="s">
        <v>163</v>
      </c>
      <c r="GJ100" s="36" t="s">
        <v>163</v>
      </c>
      <c r="GK100" s="36" t="s">
        <v>163</v>
      </c>
      <c r="GL100" s="29">
        <v>0.05</v>
      </c>
      <c r="GM100" s="29">
        <v>0.05</v>
      </c>
      <c r="GN100" s="29">
        <v>0.05</v>
      </c>
      <c r="GO100" s="29">
        <v>0.05</v>
      </c>
      <c r="GP100" s="36" t="s">
        <v>163</v>
      </c>
      <c r="GQ100" s="36" t="s">
        <v>163</v>
      </c>
      <c r="GR100" s="36" t="s">
        <v>163</v>
      </c>
      <c r="GS100" s="36" t="s">
        <v>163</v>
      </c>
      <c r="GT100" s="36" t="s">
        <v>163</v>
      </c>
      <c r="GU100" s="36" t="s">
        <v>163</v>
      </c>
      <c r="GV100" s="36" t="s">
        <v>163</v>
      </c>
      <c r="GW100" s="36" t="s">
        <v>163</v>
      </c>
      <c r="GX100" s="36" t="s">
        <v>163</v>
      </c>
      <c r="GY100" s="36" t="s">
        <v>163</v>
      </c>
      <c r="GZ100" s="29">
        <v>0.05</v>
      </c>
      <c r="HA100" s="29">
        <v>0.05</v>
      </c>
      <c r="HB100" s="39" t="s">
        <v>163</v>
      </c>
      <c r="HC100" s="39" t="s">
        <v>163</v>
      </c>
      <c r="HD100" s="39" t="s">
        <v>163</v>
      </c>
      <c r="HE100" s="39" t="s">
        <v>163</v>
      </c>
      <c r="HF100" s="39" t="s">
        <v>163</v>
      </c>
      <c r="HG100" s="39" t="s">
        <v>163</v>
      </c>
      <c r="HH100" s="39" t="s">
        <v>163</v>
      </c>
      <c r="HI100" s="39" t="s">
        <v>163</v>
      </c>
      <c r="HJ100" s="39" t="s">
        <v>163</v>
      </c>
      <c r="HK100" s="39" t="s">
        <v>163</v>
      </c>
      <c r="HL100" s="39" t="s">
        <v>163</v>
      </c>
      <c r="HM100" s="39" t="s">
        <v>163</v>
      </c>
      <c r="HN100" s="39"/>
      <c r="HO100" s="39"/>
      <c r="HP100" s="39" t="s">
        <v>163</v>
      </c>
      <c r="HQ100" s="39" t="s">
        <v>163</v>
      </c>
      <c r="HR100" s="39" t="s">
        <v>163</v>
      </c>
      <c r="HS100" s="39" t="s">
        <v>163</v>
      </c>
      <c r="HT100" s="39" t="s">
        <v>163</v>
      </c>
      <c r="HU100" s="39" t="s">
        <v>163</v>
      </c>
      <c r="HV100" s="39" t="s">
        <v>163</v>
      </c>
      <c r="HW100" s="39" t="s">
        <v>163</v>
      </c>
      <c r="HX100" s="39" t="s">
        <v>163</v>
      </c>
      <c r="HY100" s="39" t="s">
        <v>163</v>
      </c>
      <c r="HZ100" s="39" t="s">
        <v>163</v>
      </c>
      <c r="IA100" s="39" t="s">
        <v>163</v>
      </c>
      <c r="IB100" s="39" t="s">
        <v>163</v>
      </c>
      <c r="IC100" s="39" t="s">
        <v>163</v>
      </c>
      <c r="ID100" s="39" t="s">
        <v>163</v>
      </c>
      <c r="IE100" s="39" t="s">
        <v>163</v>
      </c>
      <c r="IF100" s="39" t="s">
        <v>163</v>
      </c>
      <c r="IG100" s="39" t="s">
        <v>163</v>
      </c>
      <c r="IH100" s="39" t="s">
        <v>163</v>
      </c>
      <c r="II100" s="39" t="s">
        <v>163</v>
      </c>
      <c r="IJ100" s="39" t="s">
        <v>163</v>
      </c>
      <c r="IK100" s="39" t="s">
        <v>163</v>
      </c>
      <c r="IL100" s="39" t="s">
        <v>163</v>
      </c>
      <c r="IM100" s="39" t="s">
        <v>163</v>
      </c>
      <c r="IN100" s="39" t="s">
        <v>163</v>
      </c>
      <c r="IO100" s="39"/>
      <c r="IP100" s="39" t="s">
        <v>163</v>
      </c>
      <c r="IQ100" s="39" t="s">
        <v>163</v>
      </c>
      <c r="IR100" s="39" t="s">
        <v>163</v>
      </c>
      <c r="IS100" s="39" t="s">
        <v>163</v>
      </c>
      <c r="IT100" s="39" t="s">
        <v>163</v>
      </c>
      <c r="IU100" s="39" t="s">
        <v>163</v>
      </c>
      <c r="IV100" s="39" t="s">
        <v>163</v>
      </c>
      <c r="IW100" s="39" t="s">
        <v>163</v>
      </c>
      <c r="IX100" s="39" t="s">
        <v>163</v>
      </c>
      <c r="IY100" s="39" t="s">
        <v>163</v>
      </c>
      <c r="IZ100" s="39" t="s">
        <v>163</v>
      </c>
      <c r="JA100" s="39" t="s">
        <v>163</v>
      </c>
      <c r="JB100" s="39" t="s">
        <v>163</v>
      </c>
      <c r="JC100" s="39"/>
    </row>
    <row r="101" spans="3:263" x14ac:dyDescent="0.25">
      <c r="C101" s="50" t="s">
        <v>220</v>
      </c>
      <c r="D101" s="50" t="s">
        <v>651</v>
      </c>
      <c r="E101" s="50" t="s">
        <v>623</v>
      </c>
      <c r="H101" s="454"/>
      <c r="I101" s="454"/>
      <c r="J101" s="454"/>
      <c r="K101" s="454"/>
      <c r="L101" s="454"/>
      <c r="M101" s="454"/>
      <c r="O101" s="491"/>
      <c r="P101" s="28">
        <v>1.7999999999999999E-2</v>
      </c>
      <c r="Q101" s="29">
        <v>1.7999999999999999E-2</v>
      </c>
      <c r="R101" s="29">
        <v>1.7999999999999999E-2</v>
      </c>
      <c r="S101" s="36" t="s">
        <v>163</v>
      </c>
      <c r="T101" s="36" t="s">
        <v>163</v>
      </c>
      <c r="U101" s="36" t="s">
        <v>163</v>
      </c>
      <c r="V101" s="36" t="s">
        <v>163</v>
      </c>
      <c r="W101" s="36" t="s">
        <v>163</v>
      </c>
      <c r="X101" s="29">
        <v>1.7999999999999999E-2</v>
      </c>
      <c r="Y101" s="36" t="s">
        <v>163</v>
      </c>
      <c r="Z101" s="36" t="s">
        <v>163</v>
      </c>
      <c r="AA101" s="29">
        <v>1.7999999999999999E-2</v>
      </c>
      <c r="AB101" s="29">
        <v>1.4E-2</v>
      </c>
      <c r="AC101" s="36" t="s">
        <v>163</v>
      </c>
      <c r="AD101" s="36" t="s">
        <v>163</v>
      </c>
      <c r="AE101" s="29">
        <v>1.7999999999999999E-2</v>
      </c>
      <c r="AF101" s="36" t="s">
        <v>163</v>
      </c>
      <c r="AG101" s="70">
        <v>0.02</v>
      </c>
      <c r="AH101" s="36" t="s">
        <v>163</v>
      </c>
      <c r="AI101" s="36" t="s">
        <v>163</v>
      </c>
      <c r="AJ101" s="70">
        <v>0.02</v>
      </c>
      <c r="AK101" s="70">
        <v>0.02</v>
      </c>
      <c r="AL101" s="70">
        <v>0.02</v>
      </c>
      <c r="AM101" s="70">
        <v>0.02</v>
      </c>
      <c r="AN101" s="36" t="s">
        <v>163</v>
      </c>
      <c r="AO101" s="70">
        <v>0.02</v>
      </c>
      <c r="AP101" s="70">
        <v>0.02</v>
      </c>
      <c r="AQ101" s="36" t="s">
        <v>163</v>
      </c>
      <c r="AR101" s="70">
        <v>0.02</v>
      </c>
      <c r="AS101" s="70">
        <v>0.02</v>
      </c>
      <c r="AT101" s="70">
        <v>0.02</v>
      </c>
      <c r="AU101" s="70">
        <v>0.02</v>
      </c>
      <c r="AV101" s="36" t="s">
        <v>163</v>
      </c>
      <c r="AW101" s="70">
        <v>0.02</v>
      </c>
      <c r="AX101" s="70">
        <v>0.02</v>
      </c>
      <c r="AY101" s="70">
        <v>0.02</v>
      </c>
      <c r="AZ101" s="70">
        <v>0.02</v>
      </c>
      <c r="BA101" s="36" t="s">
        <v>163</v>
      </c>
      <c r="BB101" s="36" t="s">
        <v>163</v>
      </c>
      <c r="BC101" s="70">
        <v>0.02</v>
      </c>
      <c r="BD101" s="70">
        <v>0.02</v>
      </c>
      <c r="BE101" s="70">
        <v>0.02</v>
      </c>
      <c r="BF101" s="70">
        <v>0.02</v>
      </c>
      <c r="BG101" s="70">
        <v>0.02</v>
      </c>
      <c r="BH101" s="70">
        <v>0.02</v>
      </c>
      <c r="BI101" s="70">
        <v>0.02</v>
      </c>
      <c r="BJ101" s="70">
        <v>0.02</v>
      </c>
      <c r="BK101" s="36" t="s">
        <v>163</v>
      </c>
      <c r="BL101" s="36" t="s">
        <v>163</v>
      </c>
      <c r="BM101" s="70">
        <v>0.02</v>
      </c>
      <c r="BN101" s="70">
        <v>0.02</v>
      </c>
      <c r="BO101" s="36" t="s">
        <v>163</v>
      </c>
      <c r="BP101" s="36" t="s">
        <v>163</v>
      </c>
      <c r="BQ101" s="36" t="s">
        <v>163</v>
      </c>
      <c r="BR101" s="36" t="s">
        <v>163</v>
      </c>
      <c r="BS101" s="36" t="s">
        <v>163</v>
      </c>
      <c r="BT101" s="36" t="s">
        <v>163</v>
      </c>
      <c r="BU101" s="36" t="s">
        <v>163</v>
      </c>
      <c r="BV101" s="70">
        <v>0.02</v>
      </c>
      <c r="BW101" s="70">
        <v>0.02</v>
      </c>
      <c r="BX101" s="70">
        <v>0.02</v>
      </c>
      <c r="BY101" s="36" t="s">
        <v>163</v>
      </c>
      <c r="BZ101" s="70">
        <v>0.02</v>
      </c>
      <c r="CA101" s="70">
        <v>0.02</v>
      </c>
      <c r="CB101" s="70">
        <v>0.02</v>
      </c>
      <c r="CC101" s="70">
        <v>0.02</v>
      </c>
      <c r="CD101" s="70">
        <v>0.02</v>
      </c>
      <c r="CE101" s="36" t="s">
        <v>163</v>
      </c>
      <c r="CF101" s="36" t="s">
        <v>163</v>
      </c>
      <c r="CG101" s="70">
        <v>0.02</v>
      </c>
      <c r="CH101" s="70">
        <v>0.02</v>
      </c>
      <c r="CI101" s="36" t="s">
        <v>163</v>
      </c>
      <c r="CJ101" s="70">
        <v>0.02</v>
      </c>
      <c r="CK101" s="70">
        <v>0.02</v>
      </c>
      <c r="CL101" s="70">
        <v>0.02</v>
      </c>
      <c r="CM101" s="70">
        <v>0.02</v>
      </c>
      <c r="CN101" s="36" t="s">
        <v>163</v>
      </c>
      <c r="CO101" s="36" t="s">
        <v>163</v>
      </c>
      <c r="CP101" s="36" t="s">
        <v>163</v>
      </c>
      <c r="CQ101" s="70">
        <v>0.02</v>
      </c>
      <c r="CR101" s="70">
        <v>0.02</v>
      </c>
      <c r="CS101" s="70">
        <v>0.02</v>
      </c>
      <c r="CT101" s="70">
        <v>0.02</v>
      </c>
      <c r="CU101" s="36" t="s">
        <v>163</v>
      </c>
      <c r="CV101" s="36" t="s">
        <v>163</v>
      </c>
      <c r="CW101" s="70">
        <v>0.02</v>
      </c>
      <c r="CX101" s="70">
        <v>0.02</v>
      </c>
      <c r="CY101" s="70">
        <v>0.02</v>
      </c>
      <c r="CZ101" s="70">
        <v>0.02</v>
      </c>
      <c r="DA101" s="70">
        <v>0.02</v>
      </c>
      <c r="DB101" s="70">
        <v>0.02</v>
      </c>
      <c r="DC101" s="36" t="s">
        <v>163</v>
      </c>
      <c r="DD101" s="36" t="s">
        <v>163</v>
      </c>
      <c r="DE101" s="70">
        <v>0.02</v>
      </c>
      <c r="DF101" s="70">
        <v>0.02</v>
      </c>
      <c r="DG101" s="70">
        <v>0.02</v>
      </c>
      <c r="DH101" s="70">
        <v>0.02</v>
      </c>
      <c r="DI101" s="36" t="s">
        <v>163</v>
      </c>
      <c r="DJ101" s="36" t="s">
        <v>163</v>
      </c>
      <c r="DK101" s="36" t="s">
        <v>163</v>
      </c>
      <c r="DL101" s="36" t="s">
        <v>163</v>
      </c>
      <c r="DM101" s="36" t="s">
        <v>163</v>
      </c>
      <c r="DN101" s="70">
        <v>0.02</v>
      </c>
      <c r="DO101" s="70">
        <v>0.02</v>
      </c>
      <c r="DP101" s="36" t="s">
        <v>163</v>
      </c>
      <c r="DQ101" s="29">
        <v>5.0599999999999978E-2</v>
      </c>
      <c r="DR101" s="29">
        <v>5.0599999999999978E-2</v>
      </c>
      <c r="DS101" s="29">
        <v>5.0599999999999978E-2</v>
      </c>
      <c r="DT101" s="29">
        <v>5.0599999999999978E-2</v>
      </c>
      <c r="DU101" s="29">
        <v>5.0599999999999978E-2</v>
      </c>
      <c r="DV101" s="29">
        <v>5.0599999999999978E-2</v>
      </c>
      <c r="DW101" s="29">
        <v>5.0599999999999978E-2</v>
      </c>
      <c r="DX101" s="29">
        <v>5.0599999999999978E-2</v>
      </c>
      <c r="DY101" s="29">
        <v>5.0599999999999978E-2</v>
      </c>
      <c r="DZ101" s="29">
        <v>5.0599999999999978E-2</v>
      </c>
      <c r="EA101" s="29">
        <v>5.0599999999999978E-2</v>
      </c>
      <c r="EB101" s="36" t="s">
        <v>163</v>
      </c>
      <c r="EC101" s="36" t="s">
        <v>163</v>
      </c>
      <c r="ED101" s="36" t="s">
        <v>163</v>
      </c>
      <c r="EE101" s="29">
        <v>5.0599999999999978E-2</v>
      </c>
      <c r="EF101" s="29">
        <v>5.0599999999999978E-2</v>
      </c>
      <c r="EG101" s="29">
        <v>5.0599999999999978E-2</v>
      </c>
      <c r="EH101" s="36" t="s">
        <v>163</v>
      </c>
      <c r="EI101" s="36" t="s">
        <v>163</v>
      </c>
      <c r="EJ101" s="29">
        <v>5.0599999999999978E-2</v>
      </c>
      <c r="EK101" s="29">
        <v>5.0599999999999978E-2</v>
      </c>
      <c r="EL101" s="29">
        <v>5.0599999999999978E-2</v>
      </c>
      <c r="EM101" s="29">
        <v>5.0599999999999978E-2</v>
      </c>
      <c r="EN101" s="29">
        <v>5.0599999999999978E-2</v>
      </c>
      <c r="EO101" s="29">
        <v>5.0599999999999978E-2</v>
      </c>
      <c r="EP101" s="36" t="s">
        <v>163</v>
      </c>
      <c r="EQ101" s="36" t="s">
        <v>163</v>
      </c>
      <c r="ER101" s="36" t="s">
        <v>163</v>
      </c>
      <c r="ES101" s="36" t="s">
        <v>163</v>
      </c>
      <c r="ET101" s="29">
        <v>5.0599999999999978E-2</v>
      </c>
      <c r="EU101" s="36" t="s">
        <v>163</v>
      </c>
      <c r="EV101" s="29">
        <v>5.0599999999999978E-2</v>
      </c>
      <c r="EW101" s="29">
        <v>5.0599999999999978E-2</v>
      </c>
      <c r="EX101" s="29">
        <v>5.0599999999999978E-2</v>
      </c>
      <c r="EY101" s="29">
        <v>5.0599999999999978E-2</v>
      </c>
      <c r="EZ101" s="29">
        <v>5.0599999999999978E-2</v>
      </c>
      <c r="FA101" s="29">
        <v>5.0599999999999978E-2</v>
      </c>
      <c r="FB101" s="29">
        <v>5.0599999999999978E-2</v>
      </c>
      <c r="FC101" s="29">
        <v>5.0599999999999978E-2</v>
      </c>
      <c r="FD101" s="36" t="s">
        <v>163</v>
      </c>
      <c r="FE101" s="36" t="s">
        <v>163</v>
      </c>
      <c r="FF101" s="36" t="s">
        <v>163</v>
      </c>
      <c r="FG101" s="29">
        <v>5.0599999999999978E-2</v>
      </c>
      <c r="FH101" s="29">
        <v>5.0599999999999978E-2</v>
      </c>
      <c r="FI101" s="29">
        <v>5.0599999999999978E-2</v>
      </c>
      <c r="FJ101" s="29">
        <v>5.0599999999999978E-2</v>
      </c>
      <c r="FK101" s="36" t="s">
        <v>163</v>
      </c>
      <c r="FL101" s="36" t="s">
        <v>163</v>
      </c>
      <c r="FM101" s="36" t="s">
        <v>163</v>
      </c>
      <c r="FN101" s="29">
        <v>5.0599999999999978E-2</v>
      </c>
      <c r="FO101" s="29">
        <v>5.0599999999999978E-2</v>
      </c>
      <c r="FP101" s="29">
        <v>0.05</v>
      </c>
      <c r="FQ101" s="29">
        <v>0.05</v>
      </c>
      <c r="FR101" s="29">
        <v>0.05</v>
      </c>
      <c r="FS101" s="29">
        <v>0.05</v>
      </c>
      <c r="FT101" s="29">
        <v>0.05</v>
      </c>
      <c r="FU101" s="29">
        <v>0.05</v>
      </c>
      <c r="FV101" s="29">
        <v>0.05</v>
      </c>
      <c r="FW101" s="29">
        <v>0.05</v>
      </c>
      <c r="FX101" s="36" t="s">
        <v>163</v>
      </c>
      <c r="FY101" s="36" t="s">
        <v>163</v>
      </c>
      <c r="FZ101" s="29">
        <v>5.0599999999999978E-2</v>
      </c>
      <c r="GA101" s="29">
        <v>5.0599999999999978E-2</v>
      </c>
      <c r="GB101" s="29">
        <v>0.05</v>
      </c>
      <c r="GC101" s="36" t="s">
        <v>163</v>
      </c>
      <c r="GD101" s="34" t="s">
        <v>163</v>
      </c>
      <c r="GE101" s="29">
        <v>0.05</v>
      </c>
      <c r="GF101" s="29">
        <v>0.05</v>
      </c>
      <c r="GG101" s="29">
        <v>0.05</v>
      </c>
      <c r="GH101" s="29">
        <v>0.05</v>
      </c>
      <c r="GI101" s="36" t="s">
        <v>163</v>
      </c>
      <c r="GJ101" s="36" t="s">
        <v>163</v>
      </c>
      <c r="GK101" s="36" t="s">
        <v>163</v>
      </c>
      <c r="GL101" s="29">
        <v>0.05</v>
      </c>
      <c r="GM101" s="29">
        <v>0.05</v>
      </c>
      <c r="GN101" s="29">
        <v>0.05</v>
      </c>
      <c r="GO101" s="29">
        <v>0.05</v>
      </c>
      <c r="GP101" s="36" t="s">
        <v>163</v>
      </c>
      <c r="GQ101" s="36" t="s">
        <v>163</v>
      </c>
      <c r="GR101" s="36" t="s">
        <v>163</v>
      </c>
      <c r="GS101" s="36" t="s">
        <v>163</v>
      </c>
      <c r="GT101" s="36" t="s">
        <v>163</v>
      </c>
      <c r="GU101" s="36" t="s">
        <v>163</v>
      </c>
      <c r="GV101" s="36" t="s">
        <v>163</v>
      </c>
      <c r="GW101" s="36" t="s">
        <v>163</v>
      </c>
      <c r="GX101" s="36" t="s">
        <v>163</v>
      </c>
      <c r="GY101" s="36" t="s">
        <v>163</v>
      </c>
      <c r="GZ101" s="29">
        <v>0.05</v>
      </c>
      <c r="HA101" s="29">
        <v>0.05</v>
      </c>
      <c r="HB101" s="39" t="s">
        <v>163</v>
      </c>
      <c r="HC101" s="39" t="s">
        <v>163</v>
      </c>
      <c r="HD101" s="39" t="s">
        <v>163</v>
      </c>
      <c r="HE101" s="39" t="s">
        <v>163</v>
      </c>
      <c r="HF101" s="39" t="s">
        <v>163</v>
      </c>
      <c r="HG101" s="39" t="s">
        <v>163</v>
      </c>
      <c r="HH101" s="39" t="s">
        <v>163</v>
      </c>
      <c r="HI101" s="39" t="s">
        <v>163</v>
      </c>
      <c r="HJ101" s="39" t="s">
        <v>163</v>
      </c>
      <c r="HK101" s="39" t="s">
        <v>163</v>
      </c>
      <c r="HL101" s="39" t="s">
        <v>163</v>
      </c>
      <c r="HM101" s="39" t="s">
        <v>163</v>
      </c>
      <c r="HN101" s="39"/>
      <c r="HO101" s="39"/>
      <c r="HP101" s="39" t="s">
        <v>163</v>
      </c>
      <c r="HQ101" s="39" t="s">
        <v>163</v>
      </c>
      <c r="HR101" s="39" t="s">
        <v>163</v>
      </c>
      <c r="HS101" s="39" t="s">
        <v>163</v>
      </c>
      <c r="HT101" s="39" t="s">
        <v>163</v>
      </c>
      <c r="HU101" s="39" t="s">
        <v>163</v>
      </c>
      <c r="HV101" s="39" t="s">
        <v>163</v>
      </c>
      <c r="HW101" s="39" t="s">
        <v>163</v>
      </c>
      <c r="HX101" s="39" t="s">
        <v>163</v>
      </c>
      <c r="HY101" s="39" t="s">
        <v>163</v>
      </c>
      <c r="HZ101" s="39" t="s">
        <v>163</v>
      </c>
      <c r="IA101" s="39" t="s">
        <v>163</v>
      </c>
      <c r="IB101" s="39" t="s">
        <v>163</v>
      </c>
      <c r="IC101" s="39" t="s">
        <v>163</v>
      </c>
      <c r="ID101" s="39" t="s">
        <v>163</v>
      </c>
      <c r="IE101" s="39" t="s">
        <v>163</v>
      </c>
      <c r="IF101" s="39" t="s">
        <v>163</v>
      </c>
      <c r="IG101" s="39" t="s">
        <v>163</v>
      </c>
      <c r="IH101" s="39" t="s">
        <v>163</v>
      </c>
      <c r="II101" s="39" t="s">
        <v>163</v>
      </c>
      <c r="IJ101" s="39" t="s">
        <v>163</v>
      </c>
      <c r="IK101" s="39" t="s">
        <v>163</v>
      </c>
      <c r="IL101" s="39" t="s">
        <v>163</v>
      </c>
      <c r="IM101" s="39" t="s">
        <v>163</v>
      </c>
      <c r="IN101" s="39" t="s">
        <v>163</v>
      </c>
      <c r="IO101" s="39"/>
      <c r="IP101" s="39" t="s">
        <v>163</v>
      </c>
      <c r="IQ101" s="39" t="s">
        <v>163</v>
      </c>
      <c r="IR101" s="39" t="s">
        <v>163</v>
      </c>
      <c r="IS101" s="39" t="s">
        <v>163</v>
      </c>
      <c r="IT101" s="39" t="s">
        <v>163</v>
      </c>
      <c r="IU101" s="39" t="s">
        <v>163</v>
      </c>
      <c r="IV101" s="39" t="s">
        <v>163</v>
      </c>
      <c r="IW101" s="39" t="s">
        <v>163</v>
      </c>
      <c r="IX101" s="39" t="s">
        <v>163</v>
      </c>
      <c r="IY101" s="39" t="s">
        <v>163</v>
      </c>
      <c r="IZ101" s="39" t="s">
        <v>163</v>
      </c>
      <c r="JA101" s="39" t="s">
        <v>163</v>
      </c>
      <c r="JB101" s="39" t="s">
        <v>163</v>
      </c>
      <c r="JC101" s="39"/>
    </row>
    <row r="102" spans="3:263" x14ac:dyDescent="0.25">
      <c r="C102" s="50" t="s">
        <v>222</v>
      </c>
      <c r="D102" s="50" t="s">
        <v>651</v>
      </c>
      <c r="E102" s="50" t="s">
        <v>623</v>
      </c>
      <c r="H102" s="454"/>
      <c r="I102" s="454"/>
      <c r="J102" s="454"/>
      <c r="K102" s="454"/>
      <c r="L102" s="454"/>
      <c r="M102" s="454"/>
      <c r="O102" s="491"/>
      <c r="P102" s="28">
        <v>1.7999999999999999E-2</v>
      </c>
      <c r="Q102" s="29">
        <v>1.7999999999999999E-2</v>
      </c>
      <c r="R102" s="29">
        <v>1.7999999999999999E-2</v>
      </c>
      <c r="S102" s="36" t="s">
        <v>163</v>
      </c>
      <c r="T102" s="36" t="s">
        <v>163</v>
      </c>
      <c r="U102" s="36" t="s">
        <v>163</v>
      </c>
      <c r="V102" s="36" t="s">
        <v>163</v>
      </c>
      <c r="W102" s="36" t="s">
        <v>163</v>
      </c>
      <c r="X102" s="29">
        <v>1.4E-2</v>
      </c>
      <c r="Y102" s="36" t="s">
        <v>163</v>
      </c>
      <c r="Z102" s="36" t="s">
        <v>163</v>
      </c>
      <c r="AA102" s="29">
        <v>1.7999999999999999E-2</v>
      </c>
      <c r="AB102" s="29">
        <v>1.4E-2</v>
      </c>
      <c r="AC102" s="36" t="s">
        <v>163</v>
      </c>
      <c r="AD102" s="36" t="s">
        <v>163</v>
      </c>
      <c r="AE102" s="29">
        <v>1.7999999999999999E-2</v>
      </c>
      <c r="AF102" s="36" t="s">
        <v>163</v>
      </c>
      <c r="AG102" s="70">
        <v>0.02</v>
      </c>
      <c r="AH102" s="36" t="s">
        <v>163</v>
      </c>
      <c r="AI102" s="36" t="s">
        <v>163</v>
      </c>
      <c r="AJ102" s="70">
        <v>0.02</v>
      </c>
      <c r="AK102" s="70">
        <v>0.02</v>
      </c>
      <c r="AL102" s="70">
        <v>0.02</v>
      </c>
      <c r="AM102" s="70">
        <v>0.02</v>
      </c>
      <c r="AN102" s="36" t="s">
        <v>163</v>
      </c>
      <c r="AO102" s="70">
        <v>0.02</v>
      </c>
      <c r="AP102" s="70">
        <v>0.02</v>
      </c>
      <c r="AQ102" s="36" t="s">
        <v>163</v>
      </c>
      <c r="AR102" s="70">
        <v>0.02</v>
      </c>
      <c r="AS102" s="70">
        <v>0.02</v>
      </c>
      <c r="AT102" s="70">
        <v>0.02</v>
      </c>
      <c r="AU102" s="70">
        <v>0.02</v>
      </c>
      <c r="AV102" s="36" t="s">
        <v>163</v>
      </c>
      <c r="AW102" s="70">
        <v>0.02</v>
      </c>
      <c r="AX102" s="70">
        <v>0.02</v>
      </c>
      <c r="AY102" s="70">
        <v>0.02</v>
      </c>
      <c r="AZ102" s="70">
        <v>0.02</v>
      </c>
      <c r="BA102" s="36" t="s">
        <v>163</v>
      </c>
      <c r="BB102" s="36" t="s">
        <v>163</v>
      </c>
      <c r="BC102" s="36" t="s">
        <v>163</v>
      </c>
      <c r="BD102" s="36" t="s">
        <v>163</v>
      </c>
      <c r="BE102" s="70">
        <v>0.02</v>
      </c>
      <c r="BF102" s="70">
        <v>0.02</v>
      </c>
      <c r="BG102" s="70">
        <v>0.02</v>
      </c>
      <c r="BH102" s="70">
        <v>0.02</v>
      </c>
      <c r="BI102" s="70">
        <v>0.02</v>
      </c>
      <c r="BJ102" s="70">
        <v>0.02</v>
      </c>
      <c r="BK102" s="36" t="s">
        <v>163</v>
      </c>
      <c r="BL102" s="36" t="s">
        <v>163</v>
      </c>
      <c r="BM102" s="70">
        <v>0.02</v>
      </c>
      <c r="BN102" s="70">
        <v>0.02</v>
      </c>
      <c r="BO102" s="36" t="s">
        <v>163</v>
      </c>
      <c r="BP102" s="36" t="s">
        <v>163</v>
      </c>
      <c r="BQ102" s="36" t="s">
        <v>163</v>
      </c>
      <c r="BR102" s="36" t="s">
        <v>163</v>
      </c>
      <c r="BS102" s="36" t="s">
        <v>163</v>
      </c>
      <c r="BT102" s="36" t="s">
        <v>163</v>
      </c>
      <c r="BU102" s="36" t="s">
        <v>163</v>
      </c>
      <c r="BV102" s="70">
        <v>0.02</v>
      </c>
      <c r="BW102" s="70">
        <v>0.02</v>
      </c>
      <c r="BX102" s="70">
        <v>0.02</v>
      </c>
      <c r="BY102" s="36" t="s">
        <v>163</v>
      </c>
      <c r="BZ102" s="70">
        <v>0.02</v>
      </c>
      <c r="CA102" s="70">
        <v>0.02</v>
      </c>
      <c r="CB102" s="70">
        <v>0.02</v>
      </c>
      <c r="CC102" s="70">
        <v>0.02</v>
      </c>
      <c r="CD102" s="70">
        <v>0.02</v>
      </c>
      <c r="CE102" s="36" t="s">
        <v>163</v>
      </c>
      <c r="CF102" s="36" t="s">
        <v>163</v>
      </c>
      <c r="CG102" s="70">
        <v>0.02</v>
      </c>
      <c r="CH102" s="70">
        <v>0.02</v>
      </c>
      <c r="CI102" s="36" t="s">
        <v>163</v>
      </c>
      <c r="CJ102" s="70">
        <v>0.02</v>
      </c>
      <c r="CK102" s="70">
        <v>0.02</v>
      </c>
      <c r="CL102" s="70">
        <v>0.02</v>
      </c>
      <c r="CM102" s="70">
        <v>0.02</v>
      </c>
      <c r="CN102" s="36" t="s">
        <v>163</v>
      </c>
      <c r="CO102" s="36" t="s">
        <v>163</v>
      </c>
      <c r="CP102" s="36" t="s">
        <v>163</v>
      </c>
      <c r="CQ102" s="70">
        <v>0.02</v>
      </c>
      <c r="CR102" s="70">
        <v>0.02</v>
      </c>
      <c r="CS102" s="70">
        <v>0.02</v>
      </c>
      <c r="CT102" s="70">
        <v>0.02</v>
      </c>
      <c r="CU102" s="36" t="s">
        <v>163</v>
      </c>
      <c r="CV102" s="36" t="s">
        <v>163</v>
      </c>
      <c r="CW102" s="70">
        <v>0.02</v>
      </c>
      <c r="CX102" s="70">
        <v>0.02</v>
      </c>
      <c r="CY102" s="70">
        <v>0.02</v>
      </c>
      <c r="CZ102" s="70">
        <v>0.02</v>
      </c>
      <c r="DA102" s="70">
        <v>0.02</v>
      </c>
      <c r="DB102" s="70">
        <v>0.02</v>
      </c>
      <c r="DC102" s="36" t="s">
        <v>163</v>
      </c>
      <c r="DD102" s="36" t="s">
        <v>163</v>
      </c>
      <c r="DE102" s="70">
        <v>0.02</v>
      </c>
      <c r="DF102" s="70">
        <v>0.02</v>
      </c>
      <c r="DG102" s="70">
        <v>0.02</v>
      </c>
      <c r="DH102" s="70">
        <v>0.02</v>
      </c>
      <c r="DI102" s="36" t="s">
        <v>163</v>
      </c>
      <c r="DJ102" s="36" t="s">
        <v>163</v>
      </c>
      <c r="DK102" s="36" t="s">
        <v>163</v>
      </c>
      <c r="DL102" s="36" t="s">
        <v>163</v>
      </c>
      <c r="DM102" s="36" t="s">
        <v>163</v>
      </c>
      <c r="DN102" s="70">
        <v>0.02</v>
      </c>
      <c r="DO102" s="70">
        <v>0.02</v>
      </c>
      <c r="DP102" s="36" t="s">
        <v>163</v>
      </c>
      <c r="DQ102" s="29">
        <v>5.0599999999999978E-2</v>
      </c>
      <c r="DR102" s="29">
        <v>5.0599999999999978E-2</v>
      </c>
      <c r="DS102" s="29">
        <v>5.0599999999999978E-2</v>
      </c>
      <c r="DT102" s="29">
        <v>5.0599999999999978E-2</v>
      </c>
      <c r="DU102" s="29">
        <v>5.0599999999999978E-2</v>
      </c>
      <c r="DV102" s="29">
        <v>5.0599999999999978E-2</v>
      </c>
      <c r="DW102" s="29">
        <v>5.0599999999999978E-2</v>
      </c>
      <c r="DX102" s="29">
        <v>5.0599999999999978E-2</v>
      </c>
      <c r="DY102" s="29">
        <v>5.0599999999999978E-2</v>
      </c>
      <c r="DZ102" s="29">
        <v>5.0599999999999978E-2</v>
      </c>
      <c r="EA102" s="29">
        <v>5.0599999999999978E-2</v>
      </c>
      <c r="EB102" s="36" t="s">
        <v>163</v>
      </c>
      <c r="EC102" s="36" t="s">
        <v>163</v>
      </c>
      <c r="ED102" s="36" t="s">
        <v>163</v>
      </c>
      <c r="EE102" s="29">
        <v>5.0599999999999978E-2</v>
      </c>
      <c r="EF102" s="29">
        <v>5.0599999999999978E-2</v>
      </c>
      <c r="EG102" s="36" t="s">
        <v>163</v>
      </c>
      <c r="EH102" s="36" t="s">
        <v>163</v>
      </c>
      <c r="EI102" s="36" t="s">
        <v>163</v>
      </c>
      <c r="EJ102" s="29">
        <v>5.0599999999999978E-2</v>
      </c>
      <c r="EK102" s="29">
        <v>5.0599999999999978E-2</v>
      </c>
      <c r="EL102" s="29">
        <v>5.0599999999999978E-2</v>
      </c>
      <c r="EM102" s="29">
        <v>5.0599999999999978E-2</v>
      </c>
      <c r="EN102" s="29">
        <v>5.0599999999999978E-2</v>
      </c>
      <c r="EO102" s="29">
        <v>5.0599999999999978E-2</v>
      </c>
      <c r="EP102" s="36" t="s">
        <v>163</v>
      </c>
      <c r="EQ102" s="36" t="s">
        <v>163</v>
      </c>
      <c r="ER102" s="36" t="s">
        <v>163</v>
      </c>
      <c r="ES102" s="36" t="s">
        <v>163</v>
      </c>
      <c r="ET102" s="29">
        <v>5.0599999999999978E-2</v>
      </c>
      <c r="EU102" s="36" t="s">
        <v>163</v>
      </c>
      <c r="EV102" s="29">
        <v>5.0599999999999978E-2</v>
      </c>
      <c r="EW102" s="29">
        <v>5.0599999999999978E-2</v>
      </c>
      <c r="EX102" s="29">
        <v>5.0599999999999978E-2</v>
      </c>
      <c r="EY102" s="29">
        <v>5.0599999999999978E-2</v>
      </c>
      <c r="EZ102" s="29">
        <v>5.0599999999999978E-2</v>
      </c>
      <c r="FA102" s="29">
        <v>5.0599999999999978E-2</v>
      </c>
      <c r="FB102" s="29">
        <v>5.0599999999999978E-2</v>
      </c>
      <c r="FC102" s="29">
        <v>5.0599999999999978E-2</v>
      </c>
      <c r="FD102" s="36" t="s">
        <v>163</v>
      </c>
      <c r="FE102" s="36" t="s">
        <v>163</v>
      </c>
      <c r="FF102" s="36" t="s">
        <v>163</v>
      </c>
      <c r="FG102" s="29">
        <v>5.0599999999999978E-2</v>
      </c>
      <c r="FH102" s="29">
        <v>5.0599999999999978E-2</v>
      </c>
      <c r="FI102" s="29">
        <v>5.0599999999999978E-2</v>
      </c>
      <c r="FJ102" s="29">
        <v>5.0599999999999978E-2</v>
      </c>
      <c r="FK102" s="36" t="s">
        <v>163</v>
      </c>
      <c r="FL102" s="36" t="s">
        <v>163</v>
      </c>
      <c r="FM102" s="36" t="s">
        <v>163</v>
      </c>
      <c r="FN102" s="29">
        <v>5.0599999999999978E-2</v>
      </c>
      <c r="FO102" s="29">
        <v>5.0599999999999978E-2</v>
      </c>
      <c r="FP102" s="29">
        <v>0.05</v>
      </c>
      <c r="FQ102" s="29">
        <v>0.05</v>
      </c>
      <c r="FR102" s="29">
        <v>0.05</v>
      </c>
      <c r="FS102" s="29">
        <v>0.05</v>
      </c>
      <c r="FT102" s="29">
        <v>0.05</v>
      </c>
      <c r="FU102" s="29">
        <v>0.05</v>
      </c>
      <c r="FV102" s="29">
        <v>0.05</v>
      </c>
      <c r="FW102" s="29">
        <v>0.05</v>
      </c>
      <c r="FX102" s="36" t="s">
        <v>163</v>
      </c>
      <c r="FY102" s="36" t="s">
        <v>163</v>
      </c>
      <c r="FZ102" s="29">
        <v>5.0599999999999978E-2</v>
      </c>
      <c r="GA102" s="29">
        <v>5.0599999999999978E-2</v>
      </c>
      <c r="GB102" s="29">
        <v>0.05</v>
      </c>
      <c r="GC102" s="36" t="s">
        <v>163</v>
      </c>
      <c r="GD102" s="34" t="s">
        <v>163</v>
      </c>
      <c r="GE102" s="29">
        <v>0.05</v>
      </c>
      <c r="GF102" s="29">
        <v>0.05</v>
      </c>
      <c r="GG102" s="29">
        <v>0.05</v>
      </c>
      <c r="GH102" s="29">
        <v>0.05</v>
      </c>
      <c r="GI102" s="36" t="s">
        <v>163</v>
      </c>
      <c r="GJ102" s="36" t="s">
        <v>163</v>
      </c>
      <c r="GK102" s="36" t="s">
        <v>163</v>
      </c>
      <c r="GL102" s="29">
        <v>0.05</v>
      </c>
      <c r="GM102" s="29">
        <v>0.05</v>
      </c>
      <c r="GN102" s="29">
        <v>0.05</v>
      </c>
      <c r="GO102" s="29">
        <v>0.05</v>
      </c>
      <c r="GP102" s="36" t="s">
        <v>163</v>
      </c>
      <c r="GQ102" s="36" t="s">
        <v>163</v>
      </c>
      <c r="GR102" s="36" t="s">
        <v>163</v>
      </c>
      <c r="GS102" s="36" t="s">
        <v>163</v>
      </c>
      <c r="GT102" s="36" t="s">
        <v>163</v>
      </c>
      <c r="GU102" s="36" t="s">
        <v>163</v>
      </c>
      <c r="GV102" s="36" t="s">
        <v>163</v>
      </c>
      <c r="GW102" s="36" t="s">
        <v>163</v>
      </c>
      <c r="GX102" s="36" t="s">
        <v>163</v>
      </c>
      <c r="GY102" s="36" t="s">
        <v>163</v>
      </c>
      <c r="GZ102" s="29">
        <v>0.05</v>
      </c>
      <c r="HA102" s="29">
        <v>0.05</v>
      </c>
      <c r="HB102" s="39" t="s">
        <v>163</v>
      </c>
      <c r="HC102" s="39" t="s">
        <v>163</v>
      </c>
      <c r="HD102" s="39" t="s">
        <v>163</v>
      </c>
      <c r="HE102" s="39" t="s">
        <v>163</v>
      </c>
      <c r="HF102" s="39" t="s">
        <v>163</v>
      </c>
      <c r="HG102" s="39" t="s">
        <v>163</v>
      </c>
      <c r="HH102" s="39" t="s">
        <v>163</v>
      </c>
      <c r="HI102" s="39" t="s">
        <v>163</v>
      </c>
      <c r="HJ102" s="39" t="s">
        <v>163</v>
      </c>
      <c r="HK102" s="39" t="s">
        <v>163</v>
      </c>
      <c r="HL102" s="39" t="s">
        <v>163</v>
      </c>
      <c r="HM102" s="39" t="s">
        <v>163</v>
      </c>
      <c r="HN102" s="39"/>
      <c r="HO102" s="39"/>
      <c r="HP102" s="39" t="s">
        <v>163</v>
      </c>
      <c r="HQ102" s="39" t="s">
        <v>163</v>
      </c>
      <c r="HR102" s="39" t="s">
        <v>163</v>
      </c>
      <c r="HS102" s="39" t="s">
        <v>163</v>
      </c>
      <c r="HT102" s="39" t="s">
        <v>163</v>
      </c>
      <c r="HU102" s="39" t="s">
        <v>163</v>
      </c>
      <c r="HV102" s="39" t="s">
        <v>163</v>
      </c>
      <c r="HW102" s="39" t="s">
        <v>163</v>
      </c>
      <c r="HX102" s="39" t="s">
        <v>163</v>
      </c>
      <c r="HY102" s="39" t="s">
        <v>163</v>
      </c>
      <c r="HZ102" s="39" t="s">
        <v>163</v>
      </c>
      <c r="IA102" s="39" t="s">
        <v>163</v>
      </c>
      <c r="IB102" s="39" t="s">
        <v>163</v>
      </c>
      <c r="IC102" s="39" t="s">
        <v>163</v>
      </c>
      <c r="ID102" s="39" t="s">
        <v>163</v>
      </c>
      <c r="IE102" s="39" t="s">
        <v>163</v>
      </c>
      <c r="IF102" s="39" t="s">
        <v>163</v>
      </c>
      <c r="IG102" s="39" t="s">
        <v>163</v>
      </c>
      <c r="IH102" s="39" t="s">
        <v>163</v>
      </c>
      <c r="II102" s="39" t="s">
        <v>163</v>
      </c>
      <c r="IJ102" s="39" t="s">
        <v>163</v>
      </c>
      <c r="IK102" s="39" t="s">
        <v>163</v>
      </c>
      <c r="IL102" s="39" t="s">
        <v>163</v>
      </c>
      <c r="IM102" s="39" t="s">
        <v>163</v>
      </c>
      <c r="IN102" s="39" t="s">
        <v>163</v>
      </c>
      <c r="IO102" s="39"/>
      <c r="IP102" s="39" t="s">
        <v>163</v>
      </c>
      <c r="IQ102" s="39" t="s">
        <v>163</v>
      </c>
      <c r="IR102" s="39" t="s">
        <v>163</v>
      </c>
      <c r="IS102" s="39" t="s">
        <v>163</v>
      </c>
      <c r="IT102" s="39" t="s">
        <v>163</v>
      </c>
      <c r="IU102" s="39" t="s">
        <v>163</v>
      </c>
      <c r="IV102" s="39" t="s">
        <v>163</v>
      </c>
      <c r="IW102" s="39" t="s">
        <v>163</v>
      </c>
      <c r="IX102" s="39" t="s">
        <v>163</v>
      </c>
      <c r="IY102" s="39" t="s">
        <v>163</v>
      </c>
      <c r="IZ102" s="39" t="s">
        <v>163</v>
      </c>
      <c r="JA102" s="39" t="s">
        <v>163</v>
      </c>
      <c r="JB102" s="39" t="s">
        <v>163</v>
      </c>
      <c r="JC102" s="39"/>
    </row>
    <row r="103" spans="3:263" x14ac:dyDescent="0.25">
      <c r="C103" s="50" t="s">
        <v>224</v>
      </c>
      <c r="D103" s="50" t="s">
        <v>623</v>
      </c>
      <c r="E103" s="50" t="s">
        <v>623</v>
      </c>
      <c r="H103" s="454"/>
      <c r="I103" s="454"/>
      <c r="J103" s="454"/>
      <c r="K103" s="454"/>
      <c r="L103" s="454"/>
      <c r="M103" s="454"/>
      <c r="O103" s="491"/>
      <c r="P103" s="28">
        <v>1.4E-2</v>
      </c>
      <c r="Q103" s="29">
        <v>1.4E-2</v>
      </c>
      <c r="R103" s="29">
        <v>1.4E-2</v>
      </c>
      <c r="S103" s="36" t="s">
        <v>163</v>
      </c>
      <c r="T103" s="36" t="s">
        <v>163</v>
      </c>
      <c r="U103" s="36" t="s">
        <v>163</v>
      </c>
      <c r="V103" s="36" t="s">
        <v>163</v>
      </c>
      <c r="W103" s="36" t="s">
        <v>163</v>
      </c>
      <c r="X103" s="29">
        <v>1.4E-2</v>
      </c>
      <c r="Y103" s="36" t="s">
        <v>163</v>
      </c>
      <c r="Z103" s="36" t="s">
        <v>163</v>
      </c>
      <c r="AA103" s="29">
        <v>1.4E-2</v>
      </c>
      <c r="AB103" s="29">
        <v>1.4E-2</v>
      </c>
      <c r="AC103" s="36" t="s">
        <v>163</v>
      </c>
      <c r="AD103" s="36" t="s">
        <v>163</v>
      </c>
      <c r="AE103" s="29">
        <v>1.4E-2</v>
      </c>
      <c r="AF103" s="36" t="s">
        <v>163</v>
      </c>
      <c r="AG103" s="70">
        <v>0.02</v>
      </c>
      <c r="AH103" s="36" t="s">
        <v>163</v>
      </c>
      <c r="AI103" s="36" t="s">
        <v>163</v>
      </c>
      <c r="AJ103" s="70">
        <v>0.02</v>
      </c>
      <c r="AK103" s="70">
        <v>0.02</v>
      </c>
      <c r="AL103" s="70">
        <v>0.02</v>
      </c>
      <c r="AM103" s="70">
        <v>0.02</v>
      </c>
      <c r="AN103" s="36" t="s">
        <v>163</v>
      </c>
      <c r="AO103" s="70">
        <v>0.02</v>
      </c>
      <c r="AP103" s="70">
        <v>0.02</v>
      </c>
      <c r="AQ103" s="36" t="s">
        <v>163</v>
      </c>
      <c r="AR103" s="70">
        <v>0.02</v>
      </c>
      <c r="AS103" s="70">
        <v>0.02</v>
      </c>
      <c r="AT103" s="70">
        <v>0.02</v>
      </c>
      <c r="AU103" s="70">
        <v>0.02</v>
      </c>
      <c r="AV103" s="36" t="s">
        <v>163</v>
      </c>
      <c r="AW103" s="70">
        <v>0.02</v>
      </c>
      <c r="AX103" s="70">
        <v>0.02</v>
      </c>
      <c r="AY103" s="70">
        <v>0.02</v>
      </c>
      <c r="AZ103" s="70">
        <v>0.02</v>
      </c>
      <c r="BA103" s="36" t="s">
        <v>163</v>
      </c>
      <c r="BB103" s="36" t="s">
        <v>163</v>
      </c>
      <c r="BC103" s="36" t="s">
        <v>163</v>
      </c>
      <c r="BD103" s="36" t="s">
        <v>163</v>
      </c>
      <c r="BE103" s="70">
        <v>0.02</v>
      </c>
      <c r="BF103" s="70">
        <v>0.02</v>
      </c>
      <c r="BG103" s="70">
        <v>0.02</v>
      </c>
      <c r="BH103" s="70">
        <v>0.02</v>
      </c>
      <c r="BI103" s="70">
        <v>0.02</v>
      </c>
      <c r="BJ103" s="70">
        <v>0.02</v>
      </c>
      <c r="BK103" s="36" t="s">
        <v>163</v>
      </c>
      <c r="BL103" s="36" t="s">
        <v>163</v>
      </c>
      <c r="BM103" s="70">
        <v>0.02</v>
      </c>
      <c r="BN103" s="70">
        <v>0.02</v>
      </c>
      <c r="BO103" s="36" t="s">
        <v>163</v>
      </c>
      <c r="BP103" s="36" t="s">
        <v>163</v>
      </c>
      <c r="BQ103" s="36" t="s">
        <v>163</v>
      </c>
      <c r="BR103" s="36" t="s">
        <v>163</v>
      </c>
      <c r="BS103" s="36" t="s">
        <v>163</v>
      </c>
      <c r="BT103" s="36" t="s">
        <v>163</v>
      </c>
      <c r="BU103" s="36" t="s">
        <v>163</v>
      </c>
      <c r="BV103" s="70">
        <v>0.02</v>
      </c>
      <c r="BW103" s="70">
        <v>0.02</v>
      </c>
      <c r="BX103" s="70">
        <v>0.02</v>
      </c>
      <c r="BY103" s="36" t="s">
        <v>163</v>
      </c>
      <c r="BZ103" s="70">
        <v>0.02</v>
      </c>
      <c r="CA103" s="70">
        <v>0.02</v>
      </c>
      <c r="CB103" s="70">
        <v>0.02</v>
      </c>
      <c r="CC103" s="70">
        <v>0.02</v>
      </c>
      <c r="CD103" s="70">
        <v>0.02</v>
      </c>
      <c r="CE103" s="36" t="s">
        <v>163</v>
      </c>
      <c r="CF103" s="36" t="s">
        <v>163</v>
      </c>
      <c r="CG103" s="70">
        <v>0.02</v>
      </c>
      <c r="CH103" s="70">
        <v>0.02</v>
      </c>
      <c r="CI103" s="36" t="s">
        <v>163</v>
      </c>
      <c r="CJ103" s="70">
        <v>0.02</v>
      </c>
      <c r="CK103" s="70">
        <v>0.02</v>
      </c>
      <c r="CL103" s="36" t="s">
        <v>163</v>
      </c>
      <c r="CM103" s="36" t="s">
        <v>163</v>
      </c>
      <c r="CN103" s="36" t="s">
        <v>163</v>
      </c>
      <c r="CO103" s="36" t="s">
        <v>163</v>
      </c>
      <c r="CP103" s="36" t="s">
        <v>163</v>
      </c>
      <c r="CQ103" s="70">
        <v>0.02</v>
      </c>
      <c r="CR103" s="70">
        <v>0.02</v>
      </c>
      <c r="CS103" s="70">
        <v>0.02</v>
      </c>
      <c r="CT103" s="70">
        <v>0.02</v>
      </c>
      <c r="CU103" s="36" t="s">
        <v>163</v>
      </c>
      <c r="CV103" s="36" t="s">
        <v>163</v>
      </c>
      <c r="CW103" s="70">
        <v>0.02</v>
      </c>
      <c r="CX103" s="70">
        <v>0.02</v>
      </c>
      <c r="CY103" s="70">
        <v>0.02</v>
      </c>
      <c r="CZ103" s="70">
        <v>0.02</v>
      </c>
      <c r="DA103" s="70">
        <v>0.02</v>
      </c>
      <c r="DB103" s="70">
        <v>0.02</v>
      </c>
      <c r="DC103" s="36" t="s">
        <v>163</v>
      </c>
      <c r="DD103" s="36" t="s">
        <v>163</v>
      </c>
      <c r="DE103" s="70">
        <v>0.02</v>
      </c>
      <c r="DF103" s="70">
        <v>0.02</v>
      </c>
      <c r="DG103" s="70">
        <v>0.02</v>
      </c>
      <c r="DH103" s="70">
        <v>0.02</v>
      </c>
      <c r="DI103" s="36" t="s">
        <v>163</v>
      </c>
      <c r="DJ103" s="36" t="s">
        <v>163</v>
      </c>
      <c r="DK103" s="36" t="s">
        <v>163</v>
      </c>
      <c r="DL103" s="36" t="s">
        <v>163</v>
      </c>
      <c r="DM103" s="36" t="s">
        <v>163</v>
      </c>
      <c r="DN103" s="70">
        <v>0.02</v>
      </c>
      <c r="DO103" s="70">
        <v>0.02</v>
      </c>
      <c r="DP103" s="36" t="s">
        <v>163</v>
      </c>
      <c r="DQ103" s="29">
        <v>4.3459999999999832E-2</v>
      </c>
      <c r="DR103" s="29">
        <v>4.3459999999999832E-2</v>
      </c>
      <c r="DS103" s="29">
        <v>4.3459999999999832E-2</v>
      </c>
      <c r="DT103" s="29">
        <v>4.3459999999999832E-2</v>
      </c>
      <c r="DU103" s="29">
        <v>4.3459999999999832E-2</v>
      </c>
      <c r="DV103" s="29">
        <v>4.3459999999999832E-2</v>
      </c>
      <c r="DW103" s="29">
        <v>4.3459999999999832E-2</v>
      </c>
      <c r="DX103" s="29">
        <v>4.3459999999999832E-2</v>
      </c>
      <c r="DY103" s="29">
        <v>4.3459999999999832E-2</v>
      </c>
      <c r="DZ103" s="29">
        <v>4.3459999999999832E-2</v>
      </c>
      <c r="EA103" s="29">
        <v>4.3459999999999832E-2</v>
      </c>
      <c r="EB103" s="36" t="s">
        <v>163</v>
      </c>
      <c r="EC103" s="36" t="s">
        <v>163</v>
      </c>
      <c r="ED103" s="36" t="s">
        <v>163</v>
      </c>
      <c r="EE103" s="36" t="s">
        <v>163</v>
      </c>
      <c r="EF103" s="36" t="s">
        <v>163</v>
      </c>
      <c r="EG103" s="36" t="s">
        <v>163</v>
      </c>
      <c r="EH103" s="36" t="s">
        <v>163</v>
      </c>
      <c r="EI103" s="36" t="s">
        <v>163</v>
      </c>
      <c r="EJ103" s="29">
        <v>4.3459999999999832E-2</v>
      </c>
      <c r="EK103" s="29">
        <v>4.3459999999999832E-2</v>
      </c>
      <c r="EL103" s="29">
        <v>4.3459999999999832E-2</v>
      </c>
      <c r="EM103" s="29">
        <v>4.3459999999999832E-2</v>
      </c>
      <c r="EN103" s="29">
        <v>4.3459999999999832E-2</v>
      </c>
      <c r="EO103" s="29">
        <v>4.3459999999999832E-2</v>
      </c>
      <c r="EP103" s="36" t="s">
        <v>163</v>
      </c>
      <c r="EQ103" s="36" t="s">
        <v>163</v>
      </c>
      <c r="ER103" s="36" t="s">
        <v>163</v>
      </c>
      <c r="ES103" s="36" t="s">
        <v>163</v>
      </c>
      <c r="ET103" s="29">
        <v>4.3459999999999832E-2</v>
      </c>
      <c r="EU103" s="36" t="s">
        <v>163</v>
      </c>
      <c r="EV103" s="29">
        <v>4.3459999999999832E-2</v>
      </c>
      <c r="EW103" s="29">
        <v>4.3459999999999832E-2</v>
      </c>
      <c r="EX103" s="29">
        <v>4.3459999999999832E-2</v>
      </c>
      <c r="EY103" s="29">
        <v>4.3459999999999832E-2</v>
      </c>
      <c r="EZ103" s="29">
        <v>4.3459999999999832E-2</v>
      </c>
      <c r="FA103" s="29">
        <v>4.3459999999999832E-2</v>
      </c>
      <c r="FB103" s="29">
        <v>4.3459999999999832E-2</v>
      </c>
      <c r="FC103" s="29">
        <v>4.3459999999999832E-2</v>
      </c>
      <c r="FD103" s="36" t="s">
        <v>163</v>
      </c>
      <c r="FE103" s="36" t="s">
        <v>163</v>
      </c>
      <c r="FF103" s="36" t="s">
        <v>163</v>
      </c>
      <c r="FG103" s="29">
        <v>4.3459999999999832E-2</v>
      </c>
      <c r="FH103" s="29">
        <v>4.3459999999999832E-2</v>
      </c>
      <c r="FI103" s="29">
        <v>4.3459999999999832E-2</v>
      </c>
      <c r="FJ103" s="29">
        <v>4.3459999999999832E-2</v>
      </c>
      <c r="FK103" s="36" t="s">
        <v>163</v>
      </c>
      <c r="FL103" s="36" t="s">
        <v>163</v>
      </c>
      <c r="FM103" s="36" t="s">
        <v>163</v>
      </c>
      <c r="FN103" s="29">
        <v>4.3459999999999832E-2</v>
      </c>
      <c r="FO103" s="29">
        <v>4.3459999999999832E-2</v>
      </c>
      <c r="FP103" s="29">
        <v>0.05</v>
      </c>
      <c r="FQ103" s="29">
        <v>0.05</v>
      </c>
      <c r="FR103" s="29">
        <v>0.05</v>
      </c>
      <c r="FS103" s="29">
        <v>0.05</v>
      </c>
      <c r="FT103" s="29">
        <v>0.05</v>
      </c>
      <c r="FU103" s="29">
        <v>0.05</v>
      </c>
      <c r="FV103" s="29">
        <v>0.05</v>
      </c>
      <c r="FW103" s="29">
        <v>0.05</v>
      </c>
      <c r="FX103" s="36" t="s">
        <v>163</v>
      </c>
      <c r="FY103" s="36" t="s">
        <v>163</v>
      </c>
      <c r="FZ103" s="36" t="s">
        <v>163</v>
      </c>
      <c r="GA103" s="36" t="s">
        <v>163</v>
      </c>
      <c r="GB103" s="36" t="s">
        <v>163</v>
      </c>
      <c r="GC103" s="36" t="s">
        <v>163</v>
      </c>
      <c r="GD103" s="34" t="s">
        <v>163</v>
      </c>
      <c r="GE103" s="29">
        <v>0.05</v>
      </c>
      <c r="GF103" s="29">
        <v>0.05</v>
      </c>
      <c r="GG103" s="29">
        <v>0.05</v>
      </c>
      <c r="GH103" s="29">
        <v>0.05</v>
      </c>
      <c r="GI103" s="36" t="s">
        <v>163</v>
      </c>
      <c r="GJ103" s="36" t="s">
        <v>163</v>
      </c>
      <c r="GK103" s="36" t="s">
        <v>163</v>
      </c>
      <c r="GL103" s="29">
        <v>0.05</v>
      </c>
      <c r="GM103" s="29">
        <v>0.05</v>
      </c>
      <c r="GN103" s="29">
        <v>0.05</v>
      </c>
      <c r="GO103" s="29">
        <v>0.05</v>
      </c>
      <c r="GP103" s="36" t="s">
        <v>163</v>
      </c>
      <c r="GQ103" s="36" t="s">
        <v>163</v>
      </c>
      <c r="GR103" s="36" t="s">
        <v>163</v>
      </c>
      <c r="GS103" s="36" t="s">
        <v>163</v>
      </c>
      <c r="GT103" s="36" t="s">
        <v>163</v>
      </c>
      <c r="GU103" s="36" t="s">
        <v>163</v>
      </c>
      <c r="GV103" s="36" t="s">
        <v>163</v>
      </c>
      <c r="GW103" s="36" t="s">
        <v>163</v>
      </c>
      <c r="GX103" s="36" t="s">
        <v>163</v>
      </c>
      <c r="GY103" s="36" t="s">
        <v>163</v>
      </c>
      <c r="GZ103" s="36" t="s">
        <v>163</v>
      </c>
      <c r="HA103" s="36" t="s">
        <v>163</v>
      </c>
      <c r="HB103" s="39" t="s">
        <v>163</v>
      </c>
      <c r="HC103" s="39" t="s">
        <v>163</v>
      </c>
      <c r="HD103" s="39" t="s">
        <v>163</v>
      </c>
      <c r="HE103" s="39" t="s">
        <v>163</v>
      </c>
      <c r="HF103" s="39" t="s">
        <v>163</v>
      </c>
      <c r="HG103" s="39" t="s">
        <v>163</v>
      </c>
      <c r="HH103" s="39" t="s">
        <v>163</v>
      </c>
      <c r="HI103" s="39" t="s">
        <v>163</v>
      </c>
      <c r="HJ103" s="39" t="s">
        <v>163</v>
      </c>
      <c r="HK103" s="39" t="s">
        <v>163</v>
      </c>
      <c r="HL103" s="39" t="s">
        <v>163</v>
      </c>
      <c r="HM103" s="39" t="s">
        <v>163</v>
      </c>
      <c r="HN103" s="39"/>
      <c r="HO103" s="39"/>
      <c r="HP103" s="39" t="s">
        <v>163</v>
      </c>
      <c r="HQ103" s="39" t="s">
        <v>163</v>
      </c>
      <c r="HR103" s="39" t="s">
        <v>163</v>
      </c>
      <c r="HS103" s="39" t="s">
        <v>163</v>
      </c>
      <c r="HT103" s="39" t="s">
        <v>163</v>
      </c>
      <c r="HU103" s="39" t="s">
        <v>163</v>
      </c>
      <c r="HV103" s="39" t="s">
        <v>163</v>
      </c>
      <c r="HW103" s="39" t="s">
        <v>163</v>
      </c>
      <c r="HX103" s="39" t="s">
        <v>163</v>
      </c>
      <c r="HY103" s="39" t="s">
        <v>163</v>
      </c>
      <c r="HZ103" s="39" t="s">
        <v>163</v>
      </c>
      <c r="IA103" s="39" t="s">
        <v>163</v>
      </c>
      <c r="IB103" s="39" t="s">
        <v>163</v>
      </c>
      <c r="IC103" s="39" t="s">
        <v>163</v>
      </c>
      <c r="ID103" s="39" t="s">
        <v>163</v>
      </c>
      <c r="IE103" s="39" t="s">
        <v>163</v>
      </c>
      <c r="IF103" s="39" t="s">
        <v>163</v>
      </c>
      <c r="IG103" s="39" t="s">
        <v>163</v>
      </c>
      <c r="IH103" s="39" t="s">
        <v>163</v>
      </c>
      <c r="II103" s="39" t="s">
        <v>163</v>
      </c>
      <c r="IJ103" s="39" t="s">
        <v>163</v>
      </c>
      <c r="IK103" s="39" t="s">
        <v>163</v>
      </c>
      <c r="IL103" s="39" t="s">
        <v>163</v>
      </c>
      <c r="IM103" s="39" t="s">
        <v>163</v>
      </c>
      <c r="IN103" s="39" t="s">
        <v>163</v>
      </c>
      <c r="IO103" s="39"/>
      <c r="IP103" s="39" t="s">
        <v>163</v>
      </c>
      <c r="IQ103" s="39" t="s">
        <v>163</v>
      </c>
      <c r="IR103" s="39" t="s">
        <v>163</v>
      </c>
      <c r="IS103" s="39" t="s">
        <v>163</v>
      </c>
      <c r="IT103" s="39" t="s">
        <v>163</v>
      </c>
      <c r="IU103" s="39" t="s">
        <v>163</v>
      </c>
      <c r="IV103" s="39" t="s">
        <v>163</v>
      </c>
      <c r="IW103" s="39" t="s">
        <v>163</v>
      </c>
      <c r="IX103" s="39" t="s">
        <v>163</v>
      </c>
      <c r="IY103" s="39" t="s">
        <v>163</v>
      </c>
      <c r="IZ103" s="39" t="s">
        <v>163</v>
      </c>
      <c r="JA103" s="39" t="s">
        <v>163</v>
      </c>
      <c r="JB103" s="39" t="s">
        <v>163</v>
      </c>
      <c r="JC103" s="39"/>
    </row>
    <row r="104" spans="3:263" x14ac:dyDescent="0.25">
      <c r="C104" s="50" t="s">
        <v>225</v>
      </c>
      <c r="D104" s="50" t="s">
        <v>623</v>
      </c>
      <c r="E104" s="50" t="s">
        <v>623</v>
      </c>
      <c r="O104" s="492"/>
      <c r="P104" s="30">
        <v>1.4E-2</v>
      </c>
      <c r="Q104" s="31">
        <v>1.4E-2</v>
      </c>
      <c r="R104" s="31">
        <v>1.4E-2</v>
      </c>
      <c r="S104" s="37" t="s">
        <v>163</v>
      </c>
      <c r="T104" s="37" t="s">
        <v>163</v>
      </c>
      <c r="U104" s="37" t="s">
        <v>163</v>
      </c>
      <c r="V104" s="37" t="s">
        <v>163</v>
      </c>
      <c r="W104" s="37" t="s">
        <v>163</v>
      </c>
      <c r="X104" s="37" t="s">
        <v>163</v>
      </c>
      <c r="Y104" s="37" t="s">
        <v>163</v>
      </c>
      <c r="Z104" s="37" t="s">
        <v>163</v>
      </c>
      <c r="AA104" s="31">
        <v>1.4E-2</v>
      </c>
      <c r="AB104" s="31">
        <v>1.4E-2</v>
      </c>
      <c r="AC104" s="37" t="s">
        <v>163</v>
      </c>
      <c r="AD104" s="37" t="s">
        <v>163</v>
      </c>
      <c r="AE104" s="31">
        <v>1.4E-2</v>
      </c>
      <c r="AF104" s="37" t="s">
        <v>163</v>
      </c>
      <c r="AG104" s="71">
        <v>0.02</v>
      </c>
      <c r="AH104" s="37" t="s">
        <v>163</v>
      </c>
      <c r="AI104" s="37" t="s">
        <v>163</v>
      </c>
      <c r="AJ104" s="71">
        <v>0.02</v>
      </c>
      <c r="AK104" s="71">
        <v>0.02</v>
      </c>
      <c r="AL104" s="71">
        <v>0.02</v>
      </c>
      <c r="AM104" s="71">
        <v>0.02</v>
      </c>
      <c r="AN104" s="37" t="s">
        <v>163</v>
      </c>
      <c r="AO104" s="71">
        <v>0.02</v>
      </c>
      <c r="AP104" s="71">
        <v>0.02</v>
      </c>
      <c r="AQ104" s="37" t="s">
        <v>163</v>
      </c>
      <c r="AR104" s="71">
        <v>0.02</v>
      </c>
      <c r="AS104" s="71">
        <v>0.02</v>
      </c>
      <c r="AT104" s="71">
        <v>0.02</v>
      </c>
      <c r="AU104" s="71">
        <v>0.02</v>
      </c>
      <c r="AV104" s="37" t="s">
        <v>163</v>
      </c>
      <c r="AW104" s="71">
        <v>0.02</v>
      </c>
      <c r="AX104" s="71">
        <v>0.02</v>
      </c>
      <c r="AY104" s="71">
        <v>0.02</v>
      </c>
      <c r="AZ104" s="71">
        <v>0.02</v>
      </c>
      <c r="BA104" s="37" t="s">
        <v>163</v>
      </c>
      <c r="BB104" s="37" t="s">
        <v>163</v>
      </c>
      <c r="BC104" s="37" t="s">
        <v>163</v>
      </c>
      <c r="BD104" s="37" t="s">
        <v>163</v>
      </c>
      <c r="BE104" s="71">
        <v>0.02</v>
      </c>
      <c r="BF104" s="71">
        <v>0.02</v>
      </c>
      <c r="BG104" s="71">
        <v>0.02</v>
      </c>
      <c r="BH104" s="71">
        <v>0.02</v>
      </c>
      <c r="BI104" s="71">
        <v>0.02</v>
      </c>
      <c r="BJ104" s="71">
        <v>0.02</v>
      </c>
      <c r="BK104" s="37" t="s">
        <v>163</v>
      </c>
      <c r="BL104" s="37" t="s">
        <v>163</v>
      </c>
      <c r="BM104" s="71">
        <v>0.02</v>
      </c>
      <c r="BN104" s="71">
        <v>0.02</v>
      </c>
      <c r="BO104" s="37" t="s">
        <v>163</v>
      </c>
      <c r="BP104" s="37" t="s">
        <v>163</v>
      </c>
      <c r="BQ104" s="37" t="s">
        <v>163</v>
      </c>
      <c r="BR104" s="37" t="s">
        <v>163</v>
      </c>
      <c r="BS104" s="37" t="s">
        <v>163</v>
      </c>
      <c r="BT104" s="37" t="s">
        <v>163</v>
      </c>
      <c r="BU104" s="37" t="s">
        <v>163</v>
      </c>
      <c r="BV104" s="71">
        <v>0.02</v>
      </c>
      <c r="BW104" s="71">
        <v>0.02</v>
      </c>
      <c r="BX104" s="71">
        <v>0.02</v>
      </c>
      <c r="BY104" s="37" t="s">
        <v>163</v>
      </c>
      <c r="BZ104" s="71">
        <v>0.02</v>
      </c>
      <c r="CA104" s="71">
        <v>0.02</v>
      </c>
      <c r="CB104" s="71">
        <v>0.02</v>
      </c>
      <c r="CC104" s="71">
        <v>0.02</v>
      </c>
      <c r="CD104" s="71">
        <v>0.02</v>
      </c>
      <c r="CE104" s="37" t="s">
        <v>163</v>
      </c>
      <c r="CF104" s="37" t="s">
        <v>163</v>
      </c>
      <c r="CG104" s="71">
        <v>0.02</v>
      </c>
      <c r="CH104" s="71">
        <v>0.02</v>
      </c>
      <c r="CI104" s="37" t="s">
        <v>163</v>
      </c>
      <c r="CJ104" s="71">
        <v>0.02</v>
      </c>
      <c r="CK104" s="71">
        <v>0.02</v>
      </c>
      <c r="CL104" s="37" t="s">
        <v>163</v>
      </c>
      <c r="CM104" s="37" t="s">
        <v>163</v>
      </c>
      <c r="CN104" s="37" t="s">
        <v>163</v>
      </c>
      <c r="CO104" s="37" t="s">
        <v>163</v>
      </c>
      <c r="CP104" s="37" t="s">
        <v>163</v>
      </c>
      <c r="CQ104" s="71">
        <v>0.02</v>
      </c>
      <c r="CR104" s="71">
        <v>0.02</v>
      </c>
      <c r="CS104" s="71">
        <v>0.02</v>
      </c>
      <c r="CT104" s="71">
        <v>0.02</v>
      </c>
      <c r="CU104" s="37" t="s">
        <v>163</v>
      </c>
      <c r="CV104" s="37" t="s">
        <v>163</v>
      </c>
      <c r="CW104" s="71">
        <v>0.02</v>
      </c>
      <c r="CX104" s="71">
        <v>0.02</v>
      </c>
      <c r="CY104" s="71">
        <v>0.02</v>
      </c>
      <c r="CZ104" s="71">
        <v>0.02</v>
      </c>
      <c r="DA104" s="71">
        <v>0.02</v>
      </c>
      <c r="DB104" s="71">
        <v>0.02</v>
      </c>
      <c r="DC104" s="37" t="s">
        <v>163</v>
      </c>
      <c r="DD104" s="37" t="s">
        <v>163</v>
      </c>
      <c r="DE104" s="71">
        <v>0.02</v>
      </c>
      <c r="DF104" s="71">
        <v>0.02</v>
      </c>
      <c r="DG104" s="71">
        <v>0.02</v>
      </c>
      <c r="DH104" s="71">
        <v>0.02</v>
      </c>
      <c r="DI104" s="37" t="s">
        <v>163</v>
      </c>
      <c r="DJ104" s="37" t="s">
        <v>163</v>
      </c>
      <c r="DK104" s="37" t="s">
        <v>163</v>
      </c>
      <c r="DL104" s="37" t="s">
        <v>163</v>
      </c>
      <c r="DM104" s="37" t="s">
        <v>163</v>
      </c>
      <c r="DN104" s="71">
        <v>0.02</v>
      </c>
      <c r="DO104" s="71">
        <v>0.02</v>
      </c>
      <c r="DP104" s="37" t="s">
        <v>163</v>
      </c>
      <c r="DQ104" s="31">
        <v>4.3459999999999832E-2</v>
      </c>
      <c r="DR104" s="31">
        <v>4.3459999999999832E-2</v>
      </c>
      <c r="DS104" s="31">
        <v>4.3459999999999832E-2</v>
      </c>
      <c r="DT104" s="31">
        <v>4.3459999999999832E-2</v>
      </c>
      <c r="DU104" s="31">
        <v>4.3459999999999832E-2</v>
      </c>
      <c r="DV104" s="31">
        <v>4.3459999999999832E-2</v>
      </c>
      <c r="DW104" s="31">
        <v>4.3459999999999832E-2</v>
      </c>
      <c r="DX104" s="31">
        <v>4.3459999999999832E-2</v>
      </c>
      <c r="DY104" s="31">
        <v>4.3459999999999832E-2</v>
      </c>
      <c r="DZ104" s="31">
        <v>4.3459999999999832E-2</v>
      </c>
      <c r="EA104" s="31">
        <v>4.3459999999999832E-2</v>
      </c>
      <c r="EB104" s="37" t="s">
        <v>163</v>
      </c>
      <c r="EC104" s="37" t="s">
        <v>163</v>
      </c>
      <c r="ED104" s="37" t="s">
        <v>163</v>
      </c>
      <c r="EE104" s="37" t="s">
        <v>163</v>
      </c>
      <c r="EF104" s="37" t="s">
        <v>163</v>
      </c>
      <c r="EG104" s="37" t="s">
        <v>163</v>
      </c>
      <c r="EH104" s="37" t="s">
        <v>163</v>
      </c>
      <c r="EI104" s="37" t="s">
        <v>163</v>
      </c>
      <c r="EJ104" s="31">
        <v>4.3459999999999832E-2</v>
      </c>
      <c r="EK104" s="31">
        <v>4.3459999999999832E-2</v>
      </c>
      <c r="EL104" s="31">
        <v>4.3459999999999832E-2</v>
      </c>
      <c r="EM104" s="31">
        <v>4.3459999999999832E-2</v>
      </c>
      <c r="EN104" s="31">
        <v>4.3459999999999832E-2</v>
      </c>
      <c r="EO104" s="31">
        <v>4.3459999999999832E-2</v>
      </c>
      <c r="EP104" s="37" t="s">
        <v>163</v>
      </c>
      <c r="EQ104" s="37" t="s">
        <v>163</v>
      </c>
      <c r="ER104" s="37" t="s">
        <v>163</v>
      </c>
      <c r="ES104" s="37" t="s">
        <v>163</v>
      </c>
      <c r="ET104" s="31">
        <v>4.3459999999999832E-2</v>
      </c>
      <c r="EU104" s="37" t="s">
        <v>163</v>
      </c>
      <c r="EV104" s="31">
        <v>4.3459999999999832E-2</v>
      </c>
      <c r="EW104" s="31">
        <v>4.3459999999999832E-2</v>
      </c>
      <c r="EX104" s="31">
        <v>4.3459999999999832E-2</v>
      </c>
      <c r="EY104" s="31">
        <v>4.3459999999999832E-2</v>
      </c>
      <c r="EZ104" s="31">
        <v>4.3459999999999832E-2</v>
      </c>
      <c r="FA104" s="31">
        <v>4.3459999999999832E-2</v>
      </c>
      <c r="FB104" s="31">
        <v>4.3459999999999832E-2</v>
      </c>
      <c r="FC104" s="31">
        <v>4.3459999999999832E-2</v>
      </c>
      <c r="FD104" s="37" t="s">
        <v>163</v>
      </c>
      <c r="FE104" s="37" t="s">
        <v>163</v>
      </c>
      <c r="FF104" s="37" t="s">
        <v>163</v>
      </c>
      <c r="FG104" s="31">
        <v>4.3459999999999832E-2</v>
      </c>
      <c r="FH104" s="31">
        <v>4.3459999999999832E-2</v>
      </c>
      <c r="FI104" s="31">
        <v>4.3459999999999832E-2</v>
      </c>
      <c r="FJ104" s="31">
        <v>4.3459999999999832E-2</v>
      </c>
      <c r="FK104" s="37" t="s">
        <v>163</v>
      </c>
      <c r="FL104" s="37" t="s">
        <v>163</v>
      </c>
      <c r="FM104" s="37" t="s">
        <v>163</v>
      </c>
      <c r="FN104" s="31">
        <v>4.3459999999999832E-2</v>
      </c>
      <c r="FO104" s="31">
        <v>4.3459999999999832E-2</v>
      </c>
      <c r="FP104" s="31">
        <v>0.05</v>
      </c>
      <c r="FQ104" s="31">
        <v>0.05</v>
      </c>
      <c r="FR104" s="31">
        <v>0.05</v>
      </c>
      <c r="FS104" s="31">
        <v>0.05</v>
      </c>
      <c r="FT104" s="31">
        <v>0.05</v>
      </c>
      <c r="FU104" s="31">
        <v>0.05</v>
      </c>
      <c r="FV104" s="31">
        <v>0.05</v>
      </c>
      <c r="FW104" s="31">
        <v>0.05</v>
      </c>
      <c r="FX104" s="37" t="s">
        <v>163</v>
      </c>
      <c r="FY104" s="37" t="s">
        <v>163</v>
      </c>
      <c r="FZ104" s="37" t="s">
        <v>163</v>
      </c>
      <c r="GA104" s="37" t="s">
        <v>163</v>
      </c>
      <c r="GB104" s="37" t="s">
        <v>163</v>
      </c>
      <c r="GC104" s="37" t="s">
        <v>163</v>
      </c>
      <c r="GD104" s="35" t="s">
        <v>163</v>
      </c>
      <c r="GE104" s="31">
        <v>0.05</v>
      </c>
      <c r="GF104" s="31">
        <v>0.05</v>
      </c>
      <c r="GG104" s="31">
        <v>0.05</v>
      </c>
      <c r="GH104" s="31">
        <v>0.05</v>
      </c>
      <c r="GI104" s="37" t="s">
        <v>163</v>
      </c>
      <c r="GJ104" s="37" t="s">
        <v>163</v>
      </c>
      <c r="GK104" s="37" t="s">
        <v>163</v>
      </c>
      <c r="GL104" s="31">
        <v>0.05</v>
      </c>
      <c r="GM104" s="31">
        <v>0.05</v>
      </c>
      <c r="GN104" s="31">
        <v>0.05</v>
      </c>
      <c r="GO104" s="31">
        <v>0.05</v>
      </c>
      <c r="GP104" s="37" t="s">
        <v>163</v>
      </c>
      <c r="GQ104" s="37" t="s">
        <v>163</v>
      </c>
      <c r="GR104" s="37" t="s">
        <v>163</v>
      </c>
      <c r="GS104" s="37" t="s">
        <v>163</v>
      </c>
      <c r="GT104" s="37" t="s">
        <v>163</v>
      </c>
      <c r="GU104" s="37" t="s">
        <v>163</v>
      </c>
      <c r="GV104" s="37" t="s">
        <v>163</v>
      </c>
      <c r="GW104" s="37" t="s">
        <v>163</v>
      </c>
      <c r="GX104" s="37" t="s">
        <v>163</v>
      </c>
      <c r="GY104" s="37" t="s">
        <v>163</v>
      </c>
      <c r="GZ104" s="37" t="s">
        <v>163</v>
      </c>
      <c r="HA104" s="37" t="s">
        <v>163</v>
      </c>
      <c r="HB104" s="41" t="s">
        <v>163</v>
      </c>
      <c r="HC104" s="41" t="s">
        <v>163</v>
      </c>
      <c r="HD104" s="41" t="s">
        <v>163</v>
      </c>
      <c r="HE104" s="41" t="s">
        <v>163</v>
      </c>
      <c r="HF104" s="41" t="s">
        <v>163</v>
      </c>
      <c r="HG104" s="41" t="s">
        <v>163</v>
      </c>
      <c r="HH104" s="41" t="s">
        <v>163</v>
      </c>
      <c r="HI104" s="41" t="s">
        <v>163</v>
      </c>
      <c r="HJ104" s="41" t="s">
        <v>163</v>
      </c>
      <c r="HK104" s="41" t="s">
        <v>163</v>
      </c>
      <c r="HL104" s="41" t="s">
        <v>163</v>
      </c>
      <c r="HM104" s="41" t="s">
        <v>163</v>
      </c>
      <c r="HN104" s="41"/>
      <c r="HO104" s="41"/>
      <c r="HP104" s="41" t="s">
        <v>163</v>
      </c>
      <c r="HQ104" s="41" t="s">
        <v>163</v>
      </c>
      <c r="HR104" s="41" t="s">
        <v>163</v>
      </c>
      <c r="HS104" s="41" t="s">
        <v>163</v>
      </c>
      <c r="HT104" s="41" t="s">
        <v>163</v>
      </c>
      <c r="HU104" s="41" t="s">
        <v>163</v>
      </c>
      <c r="HV104" s="41" t="s">
        <v>163</v>
      </c>
      <c r="HW104" s="41" t="s">
        <v>163</v>
      </c>
      <c r="HX104" s="41" t="s">
        <v>163</v>
      </c>
      <c r="HY104" s="41" t="s">
        <v>163</v>
      </c>
      <c r="HZ104" s="41" t="s">
        <v>163</v>
      </c>
      <c r="IA104" s="41" t="s">
        <v>163</v>
      </c>
      <c r="IB104" s="41" t="s">
        <v>163</v>
      </c>
      <c r="IC104" s="41" t="s">
        <v>163</v>
      </c>
      <c r="ID104" s="41" t="s">
        <v>163</v>
      </c>
      <c r="IE104" s="41" t="s">
        <v>163</v>
      </c>
      <c r="IF104" s="41" t="s">
        <v>163</v>
      </c>
      <c r="IG104" s="41" t="s">
        <v>163</v>
      </c>
      <c r="IH104" s="41" t="s">
        <v>163</v>
      </c>
      <c r="II104" s="41" t="s">
        <v>163</v>
      </c>
      <c r="IJ104" s="41" t="s">
        <v>163</v>
      </c>
      <c r="IK104" s="41" t="s">
        <v>163</v>
      </c>
      <c r="IL104" s="41" t="s">
        <v>163</v>
      </c>
      <c r="IM104" s="41" t="s">
        <v>163</v>
      </c>
      <c r="IN104" s="41" t="s">
        <v>163</v>
      </c>
      <c r="IO104" s="41"/>
      <c r="IP104" s="41" t="s">
        <v>163</v>
      </c>
      <c r="IQ104" s="41" t="s">
        <v>163</v>
      </c>
      <c r="IR104" s="41" t="s">
        <v>163</v>
      </c>
      <c r="IS104" s="41" t="s">
        <v>163</v>
      </c>
      <c r="IT104" s="41" t="s">
        <v>163</v>
      </c>
      <c r="IU104" s="41" t="s">
        <v>163</v>
      </c>
      <c r="IV104" s="41" t="s">
        <v>163</v>
      </c>
      <c r="IW104" s="41" t="s">
        <v>163</v>
      </c>
      <c r="IX104" s="41" t="s">
        <v>163</v>
      </c>
      <c r="IY104" s="41" t="s">
        <v>163</v>
      </c>
      <c r="IZ104" s="41" t="s">
        <v>163</v>
      </c>
      <c r="JA104" s="41" t="s">
        <v>163</v>
      </c>
      <c r="JB104" s="41" t="s">
        <v>163</v>
      </c>
      <c r="JC104" s="41"/>
    </row>
    <row r="105" spans="3:263" x14ac:dyDescent="0.25">
      <c r="C105" s="50" t="s">
        <v>226</v>
      </c>
      <c r="D105" s="50" t="s">
        <v>623</v>
      </c>
      <c r="E105" s="50" t="s">
        <v>623</v>
      </c>
      <c r="P105" s="72" t="s">
        <v>664</v>
      </c>
      <c r="CQ105" s="73"/>
      <c r="CR105" s="73"/>
      <c r="CS105" s="73"/>
      <c r="CT105" s="73"/>
      <c r="CU105" s="73"/>
      <c r="CV105" s="73"/>
      <c r="CW105" s="73"/>
      <c r="CX105" s="73"/>
      <c r="CY105" s="73"/>
      <c r="CZ105" s="73"/>
      <c r="DA105" s="73"/>
      <c r="DB105" s="73"/>
      <c r="DC105" s="73"/>
      <c r="DD105" s="73"/>
      <c r="DE105" s="73"/>
      <c r="DF105" s="73"/>
      <c r="DG105" s="73"/>
      <c r="DH105" s="73"/>
      <c r="DI105" s="73"/>
      <c r="DJ105" s="73"/>
      <c r="DK105" s="73"/>
      <c r="DL105" s="73"/>
      <c r="DM105" s="73"/>
      <c r="DN105" s="73"/>
      <c r="DO105" s="73"/>
      <c r="DP105" s="73"/>
      <c r="DQ105" s="73"/>
      <c r="DR105" s="73"/>
      <c r="DS105" s="73"/>
      <c r="DT105" s="73"/>
      <c r="DU105" s="73"/>
      <c r="DV105" s="73"/>
      <c r="DW105" s="73"/>
      <c r="DX105" s="73"/>
      <c r="DY105" s="73"/>
      <c r="DZ105" s="73"/>
      <c r="EA105" s="73"/>
      <c r="EB105" s="73"/>
      <c r="EC105" s="73"/>
      <c r="ED105" s="73"/>
      <c r="EE105" s="73"/>
      <c r="EF105" s="73"/>
      <c r="EG105" s="73"/>
      <c r="EH105" s="73"/>
      <c r="EI105" s="73"/>
      <c r="EJ105" s="73"/>
      <c r="EK105" s="73"/>
      <c r="EL105" s="73"/>
      <c r="EM105" s="73"/>
      <c r="EN105" s="73"/>
      <c r="EO105" s="73"/>
      <c r="EP105" s="73"/>
      <c r="EQ105" s="73"/>
      <c r="ER105" s="73"/>
      <c r="ES105" s="73"/>
      <c r="ET105" s="73"/>
      <c r="EU105" s="73"/>
      <c r="EV105" s="73"/>
      <c r="EW105" s="73"/>
      <c r="EX105" s="73"/>
      <c r="EY105" s="73"/>
      <c r="EZ105" s="73"/>
      <c r="FA105" s="73"/>
      <c r="FB105" s="73"/>
      <c r="FC105" s="73"/>
      <c r="FD105" s="73"/>
      <c r="FE105" s="73"/>
      <c r="FF105" s="73"/>
      <c r="FG105" s="73"/>
      <c r="FH105" s="73"/>
      <c r="FI105" s="73"/>
      <c r="FJ105" s="73"/>
      <c r="FK105" s="73"/>
      <c r="FL105" s="73"/>
      <c r="FM105" s="73"/>
      <c r="FN105" s="73"/>
      <c r="FO105" s="73"/>
      <c r="FP105" s="73"/>
      <c r="FQ105" s="73"/>
      <c r="FR105" s="73"/>
      <c r="FS105" s="73"/>
      <c r="FT105" s="73"/>
      <c r="FU105" s="73"/>
      <c r="FV105" s="73"/>
      <c r="FW105" s="73"/>
      <c r="FX105" s="73"/>
      <c r="FY105" s="73"/>
      <c r="FZ105" s="73"/>
      <c r="GA105" s="73"/>
      <c r="GB105" s="73"/>
      <c r="GC105" s="73"/>
      <c r="GE105" s="73"/>
      <c r="GF105" s="73"/>
      <c r="GG105" s="73"/>
      <c r="GH105" s="73"/>
      <c r="GI105" s="73"/>
      <c r="GJ105" s="73"/>
      <c r="GK105" s="73"/>
      <c r="GL105" s="73"/>
      <c r="GM105" s="73"/>
      <c r="GN105" s="73"/>
      <c r="GO105" s="73"/>
      <c r="GZ105" s="73"/>
      <c r="HA105" s="73"/>
    </row>
    <row r="106" spans="3:263" x14ac:dyDescent="0.25">
      <c r="C106" s="50" t="s">
        <v>227</v>
      </c>
      <c r="D106" s="50" t="s">
        <v>623</v>
      </c>
      <c r="E106" s="50" t="s">
        <v>623</v>
      </c>
      <c r="O106" s="477" t="s">
        <v>665</v>
      </c>
      <c r="P106" s="69" t="s">
        <v>174</v>
      </c>
      <c r="Q106" s="68" t="s">
        <v>176</v>
      </c>
      <c r="R106" s="68" t="s">
        <v>177</v>
      </c>
      <c r="S106" s="68" t="s">
        <v>178</v>
      </c>
      <c r="T106" s="68" t="s">
        <v>179</v>
      </c>
      <c r="U106" s="68" t="s">
        <v>180</v>
      </c>
      <c r="V106" s="68" t="s">
        <v>181</v>
      </c>
      <c r="W106" s="68" t="s">
        <v>182</v>
      </c>
      <c r="X106" s="68" t="s">
        <v>183</v>
      </c>
      <c r="Y106" s="68" t="s">
        <v>173</v>
      </c>
      <c r="Z106" s="68" t="s">
        <v>184</v>
      </c>
      <c r="AA106" s="68" t="s">
        <v>185</v>
      </c>
      <c r="AB106" s="68" t="s">
        <v>186</v>
      </c>
      <c r="AC106" s="68" t="s">
        <v>187</v>
      </c>
      <c r="AD106" s="68" t="s">
        <v>188</v>
      </c>
      <c r="AE106" s="68" t="s">
        <v>189</v>
      </c>
      <c r="AF106" s="68" t="s">
        <v>190</v>
      </c>
      <c r="AG106" s="184" t="s">
        <v>191</v>
      </c>
      <c r="AH106" s="68" t="s">
        <v>192</v>
      </c>
      <c r="AI106" s="68" t="s">
        <v>193</v>
      </c>
      <c r="AJ106" s="68" t="s">
        <v>194</v>
      </c>
      <c r="AK106" s="68" t="s">
        <v>195</v>
      </c>
      <c r="AL106" s="68" t="s">
        <v>196</v>
      </c>
      <c r="AM106" s="68" t="s">
        <v>197</v>
      </c>
      <c r="AN106" s="68" t="s">
        <v>198</v>
      </c>
      <c r="AO106" s="68" t="s">
        <v>172</v>
      </c>
      <c r="AP106" s="68" t="s">
        <v>199</v>
      </c>
      <c r="AQ106" s="68" t="s">
        <v>200</v>
      </c>
      <c r="AR106" s="68" t="s">
        <v>201</v>
      </c>
      <c r="AS106" s="68" t="s">
        <v>202</v>
      </c>
      <c r="AT106" s="68" t="s">
        <v>203</v>
      </c>
      <c r="AU106" s="68" t="s">
        <v>204</v>
      </c>
      <c r="AV106" s="68" t="s">
        <v>205</v>
      </c>
      <c r="AW106" s="68" t="s">
        <v>206</v>
      </c>
      <c r="AX106" s="68" t="s">
        <v>207</v>
      </c>
      <c r="AY106" s="68" t="s">
        <v>208</v>
      </c>
      <c r="AZ106" s="68" t="s">
        <v>209</v>
      </c>
      <c r="BA106" s="68" t="s">
        <v>210</v>
      </c>
      <c r="BB106" s="68" t="s">
        <v>211</v>
      </c>
      <c r="BC106" s="68" t="s">
        <v>212</v>
      </c>
      <c r="BD106" s="68" t="s">
        <v>459</v>
      </c>
      <c r="BE106" s="68" t="s">
        <v>213</v>
      </c>
      <c r="BF106" s="68" t="s">
        <v>214</v>
      </c>
      <c r="BG106" s="68" t="s">
        <v>215</v>
      </c>
      <c r="BH106" s="68" t="s">
        <v>216</v>
      </c>
      <c r="BI106" s="68" t="s">
        <v>217</v>
      </c>
      <c r="BJ106" s="68" t="s">
        <v>218</v>
      </c>
      <c r="BK106" s="68" t="s">
        <v>219</v>
      </c>
      <c r="BL106" s="68" t="s">
        <v>171</v>
      </c>
      <c r="BM106" s="68" t="s">
        <v>220</v>
      </c>
      <c r="BN106" s="68" t="s">
        <v>221</v>
      </c>
      <c r="BO106" s="68" t="s">
        <v>222</v>
      </c>
      <c r="BP106" s="68" t="s">
        <v>223</v>
      </c>
      <c r="BQ106" s="68" t="s">
        <v>224</v>
      </c>
      <c r="BR106" s="68" t="s">
        <v>225</v>
      </c>
      <c r="BS106" s="68" t="s">
        <v>226</v>
      </c>
      <c r="BT106" s="68" t="s">
        <v>227</v>
      </c>
      <c r="BU106" s="68" t="s">
        <v>228</v>
      </c>
      <c r="BV106" s="68" t="s">
        <v>229</v>
      </c>
      <c r="BW106" s="68" t="s">
        <v>230</v>
      </c>
      <c r="BX106" s="68" t="s">
        <v>231</v>
      </c>
      <c r="BY106" s="68" t="s">
        <v>232</v>
      </c>
      <c r="BZ106" s="68" t="s">
        <v>233</v>
      </c>
      <c r="CA106" s="68" t="s">
        <v>234</v>
      </c>
      <c r="CB106" s="68" t="s">
        <v>235</v>
      </c>
      <c r="CC106" s="68" t="s">
        <v>236</v>
      </c>
      <c r="CD106" s="68" t="s">
        <v>237</v>
      </c>
      <c r="CE106" s="68" t="s">
        <v>238</v>
      </c>
      <c r="CF106" s="68" t="s">
        <v>239</v>
      </c>
      <c r="CG106" s="68" t="s">
        <v>240</v>
      </c>
      <c r="CH106" s="68" t="s">
        <v>241</v>
      </c>
      <c r="CI106" s="68" t="s">
        <v>170</v>
      </c>
      <c r="CJ106" s="68" t="s">
        <v>242</v>
      </c>
      <c r="CK106" s="68" t="s">
        <v>243</v>
      </c>
      <c r="CL106" s="68" t="s">
        <v>244</v>
      </c>
      <c r="CM106" s="68" t="s">
        <v>245</v>
      </c>
      <c r="CN106" s="68" t="s">
        <v>246</v>
      </c>
      <c r="CO106" s="68" t="s">
        <v>247</v>
      </c>
      <c r="CP106" s="183" t="s">
        <v>248</v>
      </c>
      <c r="CQ106" s="68" t="s">
        <v>249</v>
      </c>
      <c r="CR106" s="68" t="s">
        <v>250</v>
      </c>
      <c r="CS106" s="68" t="s">
        <v>251</v>
      </c>
      <c r="CT106" s="68" t="s">
        <v>252</v>
      </c>
      <c r="CU106" s="68" t="s">
        <v>253</v>
      </c>
      <c r="CV106" s="68" t="s">
        <v>254</v>
      </c>
      <c r="CW106" s="68" t="s">
        <v>255</v>
      </c>
      <c r="CX106" s="68" t="s">
        <v>256</v>
      </c>
      <c r="CY106" s="68" t="s">
        <v>257</v>
      </c>
      <c r="CZ106" s="68" t="s">
        <v>258</v>
      </c>
      <c r="DA106" s="68" t="s">
        <v>259</v>
      </c>
      <c r="DB106" s="68" t="s">
        <v>260</v>
      </c>
      <c r="DC106" s="68" t="s">
        <v>169</v>
      </c>
      <c r="DD106" s="68" t="s">
        <v>261</v>
      </c>
      <c r="DE106" s="68" t="s">
        <v>262</v>
      </c>
      <c r="DF106" s="68" t="s">
        <v>263</v>
      </c>
      <c r="DG106" s="68" t="s">
        <v>264</v>
      </c>
      <c r="DH106" s="68" t="s">
        <v>265</v>
      </c>
      <c r="DI106" s="68" t="s">
        <v>266</v>
      </c>
      <c r="DJ106" s="68" t="s">
        <v>267</v>
      </c>
      <c r="DK106" s="68" t="s">
        <v>268</v>
      </c>
      <c r="DL106" s="68" t="s">
        <v>269</v>
      </c>
      <c r="DM106" s="68" t="s">
        <v>270</v>
      </c>
      <c r="DN106" s="68" t="s">
        <v>271</v>
      </c>
      <c r="DO106" s="68" t="s">
        <v>272</v>
      </c>
      <c r="DP106" s="68" t="s">
        <v>273</v>
      </c>
      <c r="DQ106" s="68" t="s">
        <v>274</v>
      </c>
      <c r="DR106" s="68" t="s">
        <v>275</v>
      </c>
      <c r="DS106" s="68" t="s">
        <v>276</v>
      </c>
      <c r="DT106" s="68" t="s">
        <v>277</v>
      </c>
      <c r="DU106" s="68" t="s">
        <v>278</v>
      </c>
      <c r="DV106" s="68" t="s">
        <v>279</v>
      </c>
      <c r="DW106" s="68" t="s">
        <v>280</v>
      </c>
      <c r="DX106" s="68" t="s">
        <v>281</v>
      </c>
      <c r="DY106" s="68" t="s">
        <v>282</v>
      </c>
      <c r="DZ106" s="68" t="s">
        <v>283</v>
      </c>
      <c r="EA106" s="68" t="s">
        <v>284</v>
      </c>
      <c r="EB106" s="68" t="s">
        <v>285</v>
      </c>
      <c r="EC106" s="68" t="s">
        <v>286</v>
      </c>
      <c r="ED106" s="68" t="s">
        <v>168</v>
      </c>
      <c r="EE106" s="68" t="s">
        <v>287</v>
      </c>
      <c r="EF106" s="68" t="s">
        <v>288</v>
      </c>
      <c r="EG106" s="68" t="s">
        <v>289</v>
      </c>
      <c r="EH106" s="68" t="s">
        <v>290</v>
      </c>
      <c r="EI106" s="68" t="s">
        <v>291</v>
      </c>
      <c r="EJ106" s="68" t="s">
        <v>292</v>
      </c>
      <c r="EK106" s="68" t="s">
        <v>293</v>
      </c>
      <c r="EL106" s="68" t="s">
        <v>294</v>
      </c>
      <c r="EM106" s="68" t="s">
        <v>295</v>
      </c>
      <c r="EN106" s="68" t="s">
        <v>296</v>
      </c>
      <c r="EO106" s="68" t="s">
        <v>297</v>
      </c>
      <c r="EP106" s="68" t="s">
        <v>298</v>
      </c>
      <c r="EQ106" s="68" t="s">
        <v>299</v>
      </c>
      <c r="ER106" s="68" t="s">
        <v>300</v>
      </c>
      <c r="ES106" s="68" t="s">
        <v>301</v>
      </c>
      <c r="ET106" s="68" t="s">
        <v>302</v>
      </c>
      <c r="EU106" s="68" t="s">
        <v>303</v>
      </c>
      <c r="EV106" s="68" t="s">
        <v>304</v>
      </c>
      <c r="EW106" s="68" t="s">
        <v>305</v>
      </c>
      <c r="EX106" s="68" t="s">
        <v>306</v>
      </c>
      <c r="EY106" s="68" t="s">
        <v>307</v>
      </c>
      <c r="EZ106" s="68" t="s">
        <v>308</v>
      </c>
      <c r="FA106" s="68" t="s">
        <v>309</v>
      </c>
      <c r="FB106" s="68" t="s">
        <v>310</v>
      </c>
      <c r="FC106" s="68" t="s">
        <v>311</v>
      </c>
      <c r="FD106" s="68" t="s">
        <v>312</v>
      </c>
      <c r="FE106" s="68" t="s">
        <v>313</v>
      </c>
      <c r="FF106" s="68" t="s">
        <v>167</v>
      </c>
      <c r="FG106" s="68" t="s">
        <v>314</v>
      </c>
      <c r="FH106" s="68" t="s">
        <v>315</v>
      </c>
      <c r="FI106" s="68" t="s">
        <v>316</v>
      </c>
      <c r="FJ106" s="68" t="s">
        <v>317</v>
      </c>
      <c r="FK106" s="68" t="s">
        <v>318</v>
      </c>
      <c r="FL106" s="68" t="s">
        <v>319</v>
      </c>
      <c r="FM106" s="68" t="s">
        <v>320</v>
      </c>
      <c r="FN106" s="68" t="s">
        <v>321</v>
      </c>
      <c r="FO106" s="68" t="s">
        <v>322</v>
      </c>
      <c r="FP106" s="68" t="s">
        <v>323</v>
      </c>
      <c r="FQ106" s="68" t="s">
        <v>324</v>
      </c>
      <c r="FR106" s="68" t="s">
        <v>325</v>
      </c>
      <c r="FS106" s="68" t="s">
        <v>326</v>
      </c>
      <c r="FT106" s="68" t="s">
        <v>327</v>
      </c>
      <c r="FU106" s="68" t="s">
        <v>328</v>
      </c>
      <c r="FV106" s="68" t="s">
        <v>329</v>
      </c>
      <c r="FW106" s="68" t="s">
        <v>330</v>
      </c>
      <c r="FX106" s="68" t="s">
        <v>331</v>
      </c>
      <c r="FY106" s="68" t="s">
        <v>332</v>
      </c>
      <c r="FZ106" s="68" t="s">
        <v>333</v>
      </c>
      <c r="GA106" s="68" t="s">
        <v>334</v>
      </c>
      <c r="GB106" s="68" t="s">
        <v>335</v>
      </c>
      <c r="GC106" s="68" t="s">
        <v>336</v>
      </c>
      <c r="GD106" s="68" t="s">
        <v>166</v>
      </c>
      <c r="GE106" s="68" t="s">
        <v>337</v>
      </c>
      <c r="GF106" s="68" t="s">
        <v>338</v>
      </c>
      <c r="GG106" s="68" t="s">
        <v>339</v>
      </c>
      <c r="GH106" s="68" t="s">
        <v>340</v>
      </c>
      <c r="GI106" s="68" t="s">
        <v>341</v>
      </c>
      <c r="GJ106" s="68" t="s">
        <v>342</v>
      </c>
      <c r="GK106" s="68" t="s">
        <v>343</v>
      </c>
      <c r="GL106" s="68" t="s">
        <v>344</v>
      </c>
      <c r="GM106" s="68" t="s">
        <v>345</v>
      </c>
      <c r="GN106" s="68" t="s">
        <v>346</v>
      </c>
      <c r="GO106" s="68" t="s">
        <v>347</v>
      </c>
      <c r="GP106" s="68" t="s">
        <v>348</v>
      </c>
      <c r="GQ106" s="68" t="s">
        <v>349</v>
      </c>
      <c r="GR106" s="68" t="s">
        <v>350</v>
      </c>
      <c r="GS106" s="68" t="s">
        <v>351</v>
      </c>
      <c r="GT106" s="68" t="s">
        <v>352</v>
      </c>
      <c r="GU106" s="68" t="s">
        <v>353</v>
      </c>
      <c r="GV106" s="68" t="s">
        <v>354</v>
      </c>
      <c r="GW106" s="68" t="s">
        <v>355</v>
      </c>
      <c r="GX106" s="68" t="s">
        <v>356</v>
      </c>
      <c r="GY106" s="68" t="s">
        <v>357</v>
      </c>
      <c r="GZ106" s="68" t="s">
        <v>358</v>
      </c>
      <c r="HA106" s="68" t="s">
        <v>359</v>
      </c>
      <c r="HB106" s="68" t="s">
        <v>360</v>
      </c>
      <c r="HC106" s="68" t="s">
        <v>165</v>
      </c>
      <c r="HD106" s="68" t="s">
        <v>361</v>
      </c>
      <c r="HE106" s="68" t="s">
        <v>362</v>
      </c>
      <c r="HF106" s="68" t="s">
        <v>363</v>
      </c>
      <c r="HG106" s="68" t="s">
        <v>364</v>
      </c>
      <c r="HH106" s="68" t="s">
        <v>365</v>
      </c>
      <c r="HI106" s="68" t="s">
        <v>366</v>
      </c>
      <c r="HJ106" s="68" t="s">
        <v>367</v>
      </c>
      <c r="HK106" s="187" t="s">
        <v>368</v>
      </c>
      <c r="HL106" s="68" t="s">
        <v>369</v>
      </c>
      <c r="HM106" s="68" t="s">
        <v>370</v>
      </c>
      <c r="HN106" s="68" t="s">
        <v>371</v>
      </c>
      <c r="HO106" s="68" t="s">
        <v>372</v>
      </c>
      <c r="HP106" s="68" t="s">
        <v>373</v>
      </c>
      <c r="HQ106" s="68" t="s">
        <v>374</v>
      </c>
      <c r="HR106" s="68" t="s">
        <v>375</v>
      </c>
      <c r="HS106" s="68" t="s">
        <v>376</v>
      </c>
      <c r="HT106" s="341" t="s">
        <v>377</v>
      </c>
      <c r="HU106" s="341" t="s">
        <v>378</v>
      </c>
      <c r="HV106" s="68" t="s">
        <v>379</v>
      </c>
      <c r="HW106" s="68" t="s">
        <v>380</v>
      </c>
      <c r="HX106" s="68" t="s">
        <v>381</v>
      </c>
      <c r="HY106" s="68" t="s">
        <v>382</v>
      </c>
      <c r="HZ106" s="183" t="s">
        <v>383</v>
      </c>
      <c r="IA106" s="68" t="s">
        <v>384</v>
      </c>
      <c r="IB106" s="68" t="s">
        <v>385</v>
      </c>
      <c r="IC106" s="68" t="s">
        <v>386</v>
      </c>
      <c r="ID106" s="187" t="s">
        <v>164</v>
      </c>
      <c r="IE106" s="187" t="s">
        <v>387</v>
      </c>
      <c r="IF106" s="68" t="s">
        <v>388</v>
      </c>
      <c r="IG106" s="68" t="s">
        <v>389</v>
      </c>
      <c r="IH106" s="68" t="s">
        <v>390</v>
      </c>
      <c r="II106" s="68" t="s">
        <v>391</v>
      </c>
      <c r="IJ106" s="68" t="s">
        <v>392</v>
      </c>
      <c r="IK106" s="68" t="s">
        <v>393</v>
      </c>
      <c r="IL106" s="68" t="s">
        <v>394</v>
      </c>
      <c r="IM106" s="68" t="s">
        <v>395</v>
      </c>
      <c r="IN106" s="68" t="s">
        <v>396</v>
      </c>
      <c r="IO106" s="68" t="s">
        <v>397</v>
      </c>
      <c r="IP106" s="187" t="s">
        <v>398</v>
      </c>
      <c r="IQ106" s="187" t="s">
        <v>399</v>
      </c>
      <c r="IR106" s="187" t="s">
        <v>400</v>
      </c>
      <c r="IS106" s="187" t="s">
        <v>401</v>
      </c>
      <c r="IT106" s="187" t="s">
        <v>402</v>
      </c>
      <c r="IU106" s="187" t="s">
        <v>403</v>
      </c>
      <c r="IV106" s="187" t="s">
        <v>404</v>
      </c>
      <c r="IW106" s="187" t="s">
        <v>405</v>
      </c>
      <c r="IX106" s="187" t="s">
        <v>406</v>
      </c>
      <c r="IY106" s="187" t="s">
        <v>407</v>
      </c>
      <c r="IZ106" s="187" t="s">
        <v>408</v>
      </c>
      <c r="JA106" s="187" t="s">
        <v>409</v>
      </c>
      <c r="JB106" s="187" t="s">
        <v>421</v>
      </c>
      <c r="JC106" s="68" t="s">
        <v>410</v>
      </c>
    </row>
    <row r="107" spans="3:263" x14ac:dyDescent="0.25">
      <c r="C107" s="50" t="s">
        <v>228</v>
      </c>
      <c r="D107" s="50" t="s">
        <v>623</v>
      </c>
      <c r="E107" s="50" t="s">
        <v>623</v>
      </c>
      <c r="O107" s="478"/>
      <c r="P107" s="28">
        <v>1.7999999999999999E-2</v>
      </c>
      <c r="Q107" s="29">
        <v>1.7999999999999999E-2</v>
      </c>
      <c r="R107" s="29">
        <v>1.7999999999999999E-2</v>
      </c>
      <c r="S107" s="29">
        <v>0</v>
      </c>
      <c r="T107" s="36" t="s">
        <v>163</v>
      </c>
      <c r="U107" s="36" t="s">
        <v>163</v>
      </c>
      <c r="V107" s="29">
        <v>0</v>
      </c>
      <c r="W107" s="29">
        <v>0</v>
      </c>
      <c r="X107" s="29">
        <v>1.7999999999999999E-2</v>
      </c>
      <c r="Y107" s="36" t="s">
        <v>163</v>
      </c>
      <c r="Z107" s="36" t="s">
        <v>163</v>
      </c>
      <c r="AA107" s="29">
        <v>1.7999999999999999E-2</v>
      </c>
      <c r="AB107" s="29">
        <v>1.4E-2</v>
      </c>
      <c r="AC107" s="36" t="s">
        <v>163</v>
      </c>
      <c r="AD107" s="29">
        <v>1.7999999999999999E-2</v>
      </c>
      <c r="AE107" s="29">
        <v>1.7999999999999999E-2</v>
      </c>
      <c r="AF107" s="29">
        <v>1.7999999999999999E-2</v>
      </c>
      <c r="AG107" s="70">
        <v>0.02</v>
      </c>
      <c r="AH107" s="36" t="s">
        <v>163</v>
      </c>
      <c r="AI107" s="70">
        <v>0.02</v>
      </c>
      <c r="AJ107" s="70">
        <v>0.02</v>
      </c>
      <c r="AK107" s="70">
        <v>0.02</v>
      </c>
      <c r="AL107" s="70">
        <v>0.02</v>
      </c>
      <c r="AM107" s="70">
        <v>0.02</v>
      </c>
      <c r="AN107" s="36" t="s">
        <v>163</v>
      </c>
      <c r="AO107" s="70">
        <v>0.02</v>
      </c>
      <c r="AP107" s="70">
        <v>0.02</v>
      </c>
      <c r="AQ107" s="36" t="s">
        <v>163</v>
      </c>
      <c r="AR107" s="70">
        <v>0.02</v>
      </c>
      <c r="AS107" s="70">
        <v>0.02</v>
      </c>
      <c r="AT107" s="70">
        <v>0.02</v>
      </c>
      <c r="AU107" s="70">
        <v>0.02</v>
      </c>
      <c r="AV107" s="36" t="s">
        <v>163</v>
      </c>
      <c r="AW107" s="70">
        <v>0.02</v>
      </c>
      <c r="AX107" s="70">
        <v>0.02</v>
      </c>
      <c r="AY107" s="70">
        <v>0.02</v>
      </c>
      <c r="AZ107" s="70">
        <v>0.02</v>
      </c>
      <c r="BA107" s="70">
        <v>0.02</v>
      </c>
      <c r="BB107" s="70">
        <v>0.02</v>
      </c>
      <c r="BC107" s="70">
        <v>0.02</v>
      </c>
      <c r="BD107" s="70">
        <v>0.02</v>
      </c>
      <c r="BE107" s="70">
        <v>0.02</v>
      </c>
      <c r="BF107" s="70">
        <v>0.02</v>
      </c>
      <c r="BG107" s="70">
        <v>0.02</v>
      </c>
      <c r="BH107" s="70">
        <v>0.02</v>
      </c>
      <c r="BI107" s="70">
        <v>0.02</v>
      </c>
      <c r="BJ107" s="70">
        <v>0.02</v>
      </c>
      <c r="BK107" s="36" t="s">
        <v>163</v>
      </c>
      <c r="BL107" s="70">
        <v>0.02</v>
      </c>
      <c r="BM107" s="70">
        <v>0.02</v>
      </c>
      <c r="BN107" s="70">
        <v>0.02</v>
      </c>
      <c r="BO107" s="70">
        <v>0.02</v>
      </c>
      <c r="BP107" s="70">
        <v>0.02</v>
      </c>
      <c r="BQ107" s="36" t="s">
        <v>163</v>
      </c>
      <c r="BR107" s="36" t="s">
        <v>163</v>
      </c>
      <c r="BS107" s="36" t="s">
        <v>163</v>
      </c>
      <c r="BT107" s="36" t="s">
        <v>163</v>
      </c>
      <c r="BU107" s="36" t="s">
        <v>163</v>
      </c>
      <c r="BV107" s="70">
        <v>0.02</v>
      </c>
      <c r="BW107" s="70">
        <v>0.02</v>
      </c>
      <c r="BX107" s="70">
        <v>0.02</v>
      </c>
      <c r="BY107" s="70">
        <v>0.02</v>
      </c>
      <c r="BZ107" s="70">
        <v>0.02</v>
      </c>
      <c r="CA107" s="70">
        <v>0.02</v>
      </c>
      <c r="CB107" s="70">
        <v>0.02</v>
      </c>
      <c r="CC107" s="70">
        <v>0.02</v>
      </c>
      <c r="CD107" s="70">
        <v>0.02</v>
      </c>
      <c r="CE107" s="70">
        <v>0.02</v>
      </c>
      <c r="CF107" s="70">
        <v>0.02</v>
      </c>
      <c r="CG107" s="70">
        <v>0.02</v>
      </c>
      <c r="CH107" s="70">
        <v>0.02</v>
      </c>
      <c r="CI107" s="36" t="s">
        <v>163</v>
      </c>
      <c r="CJ107" s="70">
        <v>0.02</v>
      </c>
      <c r="CK107" s="70">
        <v>0.02</v>
      </c>
      <c r="CL107" s="70">
        <v>0.02</v>
      </c>
      <c r="CM107" s="70">
        <v>0.02</v>
      </c>
      <c r="CN107" s="36" t="s">
        <v>163</v>
      </c>
      <c r="CO107" s="70">
        <v>0.02</v>
      </c>
      <c r="CP107" s="36" t="s">
        <v>163</v>
      </c>
      <c r="CQ107" s="29">
        <v>0.15500000000000025</v>
      </c>
      <c r="CR107" s="29">
        <v>0.15500000000000025</v>
      </c>
      <c r="CS107" s="29">
        <v>0.15500000000000025</v>
      </c>
      <c r="CT107" s="29">
        <v>0.15500000000000025</v>
      </c>
      <c r="CU107" s="36" t="s">
        <v>163</v>
      </c>
      <c r="CV107" s="36" t="s">
        <v>163</v>
      </c>
      <c r="CW107" s="29">
        <v>0.15500000000000025</v>
      </c>
      <c r="CX107" s="29">
        <v>0.15500000000000025</v>
      </c>
      <c r="CY107" s="29">
        <v>0.15500000000000025</v>
      </c>
      <c r="CZ107" s="29">
        <v>0.15500000000000025</v>
      </c>
      <c r="DA107" s="29">
        <v>0.15500000000000025</v>
      </c>
      <c r="DB107" s="29">
        <v>0.15500000000000025</v>
      </c>
      <c r="DC107" s="29">
        <v>0.15500000000000025</v>
      </c>
      <c r="DD107" s="29">
        <v>0.15500000000000025</v>
      </c>
      <c r="DE107" s="29">
        <v>0.15500000000000025</v>
      </c>
      <c r="DF107" s="29">
        <v>0.15500000000000025</v>
      </c>
      <c r="DG107" s="29">
        <v>0.15500000000000025</v>
      </c>
      <c r="DH107" s="29">
        <v>0.15500000000000025</v>
      </c>
      <c r="DI107" s="29">
        <v>0.15500000000000025</v>
      </c>
      <c r="DJ107" s="29">
        <v>0.15500000000000025</v>
      </c>
      <c r="DK107" s="36" t="s">
        <v>163</v>
      </c>
      <c r="DL107" s="36" t="s">
        <v>163</v>
      </c>
      <c r="DM107" s="29">
        <v>0.15500000000000025</v>
      </c>
      <c r="DN107" s="29">
        <v>0.15500000000000025</v>
      </c>
      <c r="DO107" s="29">
        <v>0.15500000000000025</v>
      </c>
      <c r="DP107" s="36" t="s">
        <v>163</v>
      </c>
      <c r="DQ107" s="29">
        <v>0.15500000000000025</v>
      </c>
      <c r="DR107" s="29">
        <v>0.15500000000000025</v>
      </c>
      <c r="DS107" s="29">
        <v>0.15500000000000025</v>
      </c>
      <c r="DT107" s="29">
        <v>0.15500000000000025</v>
      </c>
      <c r="DU107" s="29">
        <v>0.15500000000000025</v>
      </c>
      <c r="DV107" s="29">
        <v>0.15500000000000025</v>
      </c>
      <c r="DW107" s="29">
        <v>0.15500000000000025</v>
      </c>
      <c r="DX107" s="29">
        <v>0.15500000000000025</v>
      </c>
      <c r="DY107" s="29">
        <v>0.15500000000000025</v>
      </c>
      <c r="DZ107" s="29">
        <v>0.15500000000000025</v>
      </c>
      <c r="EA107" s="29">
        <v>0.15500000000000025</v>
      </c>
      <c r="EB107" s="36" t="s">
        <v>163</v>
      </c>
      <c r="EC107" s="36" t="s">
        <v>163</v>
      </c>
      <c r="ED107" s="29">
        <v>0.15500000000000025</v>
      </c>
      <c r="EE107" s="29">
        <v>0.15500000000000025</v>
      </c>
      <c r="EF107" s="29">
        <v>0.15500000000000025</v>
      </c>
      <c r="EG107" s="29">
        <v>0.15500000000000025</v>
      </c>
      <c r="EH107" s="29">
        <v>0.15500000000000025</v>
      </c>
      <c r="EI107" s="29">
        <v>0.15500000000000025</v>
      </c>
      <c r="EJ107" s="29">
        <v>0.15500000000000025</v>
      </c>
      <c r="EK107" s="29">
        <v>0.15500000000000025</v>
      </c>
      <c r="EL107" s="29">
        <v>0.15500000000000025</v>
      </c>
      <c r="EM107" s="29">
        <v>0.15500000000000025</v>
      </c>
      <c r="EN107" s="29">
        <v>0.15500000000000025</v>
      </c>
      <c r="EO107" s="29">
        <v>0.15500000000000025</v>
      </c>
      <c r="EP107" s="29">
        <v>0.15500000000000025</v>
      </c>
      <c r="EQ107" s="29">
        <v>0.15500000000000025</v>
      </c>
      <c r="ER107" s="29">
        <v>0.15500000000000025</v>
      </c>
      <c r="ES107" s="29">
        <v>0.15500000000000025</v>
      </c>
      <c r="ET107" s="29">
        <v>0.15500000000000025</v>
      </c>
      <c r="EU107" s="29">
        <v>0.15500000000000025</v>
      </c>
      <c r="EV107" s="29">
        <v>0.15500000000000025</v>
      </c>
      <c r="EW107" s="29">
        <v>0.15500000000000025</v>
      </c>
      <c r="EX107" s="29">
        <v>0.15500000000000025</v>
      </c>
      <c r="EY107" s="29">
        <v>0.15500000000000025</v>
      </c>
      <c r="EZ107" s="29">
        <v>0.15500000000000025</v>
      </c>
      <c r="FA107" s="29">
        <v>0.15500000000000025</v>
      </c>
      <c r="FB107" s="29">
        <v>0.15500000000000025</v>
      </c>
      <c r="FC107" s="29">
        <v>0.15500000000000025</v>
      </c>
      <c r="FD107" s="36" t="s">
        <v>163</v>
      </c>
      <c r="FE107" s="36" t="s">
        <v>163</v>
      </c>
      <c r="FF107" s="36" t="s">
        <v>163</v>
      </c>
      <c r="FG107" s="29">
        <v>0.15500000000000025</v>
      </c>
      <c r="FH107" s="29">
        <v>0.15500000000000025</v>
      </c>
      <c r="FI107" s="29">
        <v>0.15500000000000025</v>
      </c>
      <c r="FJ107" s="29">
        <v>0.15500000000000025</v>
      </c>
      <c r="FK107" s="29">
        <v>0.15500000000000025</v>
      </c>
      <c r="FL107" s="29">
        <v>0.15500000000000025</v>
      </c>
      <c r="FM107" s="36" t="s">
        <v>163</v>
      </c>
      <c r="FN107" s="29">
        <v>0.15500000000000025</v>
      </c>
      <c r="FO107" s="29">
        <v>0.15500000000000025</v>
      </c>
      <c r="FP107" s="29">
        <v>0.15500000000000025</v>
      </c>
      <c r="FQ107" s="29">
        <v>0.15500000000000025</v>
      </c>
      <c r="FR107" s="29">
        <v>0.15500000000000025</v>
      </c>
      <c r="FS107" s="29">
        <v>0.15500000000000025</v>
      </c>
      <c r="FT107" s="29">
        <v>0.15500000000000025</v>
      </c>
      <c r="FU107" s="29">
        <v>0.15500000000000025</v>
      </c>
      <c r="FV107" s="29">
        <v>0.15500000000000025</v>
      </c>
      <c r="FW107" s="29">
        <v>0.15500000000000025</v>
      </c>
      <c r="FX107" s="29">
        <v>0.15500000000000025</v>
      </c>
      <c r="FY107" s="29">
        <v>0.15500000000000025</v>
      </c>
      <c r="FZ107" s="29">
        <v>0.15500000000000025</v>
      </c>
      <c r="GA107" s="29">
        <v>0.15500000000000025</v>
      </c>
      <c r="GB107" s="29">
        <v>0.15500000000000025</v>
      </c>
      <c r="GC107" s="29">
        <v>0.15500000000000025</v>
      </c>
      <c r="GD107" s="34" t="s">
        <v>163</v>
      </c>
      <c r="GE107" s="29">
        <v>0.15500000000000025</v>
      </c>
      <c r="GF107" s="29">
        <v>0.15500000000000025</v>
      </c>
      <c r="GG107" s="29">
        <v>0.15500000000000025</v>
      </c>
      <c r="GH107" s="29">
        <v>0.15500000000000025</v>
      </c>
      <c r="GI107" s="29">
        <v>0.15500000000000025</v>
      </c>
      <c r="GJ107" s="29">
        <v>0.15500000000000025</v>
      </c>
      <c r="GK107" s="36" t="s">
        <v>163</v>
      </c>
      <c r="GL107" s="29">
        <v>0.15500000000000025</v>
      </c>
      <c r="GM107" s="29">
        <v>0.15500000000000025</v>
      </c>
      <c r="GN107" s="29">
        <v>0.15500000000000025</v>
      </c>
      <c r="GO107" s="29">
        <v>0.15500000000000025</v>
      </c>
      <c r="GP107" s="29">
        <v>0.06</v>
      </c>
      <c r="GQ107" s="29">
        <v>0.06</v>
      </c>
      <c r="GR107" s="29">
        <v>0.06</v>
      </c>
      <c r="GS107" s="29">
        <v>0.06</v>
      </c>
      <c r="GT107" s="29">
        <v>0.06</v>
      </c>
      <c r="GU107" s="29">
        <v>0.06</v>
      </c>
      <c r="GV107" s="29">
        <v>0.06</v>
      </c>
      <c r="GW107" s="29">
        <v>0.06</v>
      </c>
      <c r="GX107" s="29">
        <v>0.06</v>
      </c>
      <c r="GY107" s="29">
        <v>0.06</v>
      </c>
      <c r="GZ107" s="29">
        <v>0.15500000000000025</v>
      </c>
      <c r="HA107" s="29">
        <v>0.15500000000000025</v>
      </c>
      <c r="HB107" s="39" t="s">
        <v>163</v>
      </c>
      <c r="HC107" s="39" t="s">
        <v>163</v>
      </c>
      <c r="HD107" s="39" t="s">
        <v>163</v>
      </c>
      <c r="HE107" s="29">
        <v>0.06</v>
      </c>
      <c r="HF107" s="29">
        <v>0.06</v>
      </c>
      <c r="HG107" s="29">
        <v>0.06</v>
      </c>
      <c r="HH107" s="29">
        <v>0.06</v>
      </c>
      <c r="HI107" s="29">
        <v>0.06</v>
      </c>
      <c r="HJ107" s="29">
        <v>0.06</v>
      </c>
      <c r="HK107" s="39" t="s">
        <v>163</v>
      </c>
      <c r="HL107" s="29">
        <v>0.06</v>
      </c>
      <c r="HM107" s="29">
        <v>0.06</v>
      </c>
      <c r="HN107" s="39" t="s">
        <v>163</v>
      </c>
      <c r="HO107" s="39" t="s">
        <v>163</v>
      </c>
      <c r="HP107" s="39" t="s">
        <v>163</v>
      </c>
      <c r="HQ107" s="39" t="s">
        <v>163</v>
      </c>
      <c r="HR107" s="39" t="s">
        <v>163</v>
      </c>
      <c r="HS107" s="39" t="s">
        <v>163</v>
      </c>
      <c r="HT107" s="39" t="s">
        <v>163</v>
      </c>
      <c r="HU107" s="39" t="s">
        <v>163</v>
      </c>
      <c r="HV107" s="39" t="s">
        <v>163</v>
      </c>
      <c r="HW107" s="39" t="s">
        <v>163</v>
      </c>
      <c r="HX107" s="39" t="s">
        <v>163</v>
      </c>
      <c r="HY107" s="39" t="s">
        <v>163</v>
      </c>
      <c r="HZ107" s="29">
        <v>0.06</v>
      </c>
      <c r="IA107" s="39" t="s">
        <v>163</v>
      </c>
      <c r="IB107" s="39" t="s">
        <v>163</v>
      </c>
      <c r="IC107" s="29">
        <v>0.06</v>
      </c>
      <c r="ID107" s="39" t="s">
        <v>163</v>
      </c>
      <c r="IE107" s="39" t="s">
        <v>163</v>
      </c>
      <c r="IF107" s="39" t="s">
        <v>163</v>
      </c>
      <c r="IG107" s="39" t="s">
        <v>163</v>
      </c>
      <c r="IH107" s="39" t="s">
        <v>163</v>
      </c>
      <c r="II107" s="39" t="s">
        <v>163</v>
      </c>
      <c r="IJ107" s="39" t="s">
        <v>163</v>
      </c>
      <c r="IK107" s="39" t="s">
        <v>163</v>
      </c>
      <c r="IL107" s="39" t="s">
        <v>163</v>
      </c>
      <c r="IM107" s="39" t="s">
        <v>163</v>
      </c>
      <c r="IN107" s="39" t="s">
        <v>163</v>
      </c>
      <c r="IO107" s="39"/>
      <c r="IP107" s="39" t="s">
        <v>163</v>
      </c>
      <c r="IQ107" s="39" t="s">
        <v>163</v>
      </c>
      <c r="IR107" s="39" t="s">
        <v>163</v>
      </c>
      <c r="IS107" s="39" t="s">
        <v>163</v>
      </c>
      <c r="IT107" s="39" t="s">
        <v>163</v>
      </c>
      <c r="IU107" s="39" t="s">
        <v>163</v>
      </c>
      <c r="IV107" s="39" t="s">
        <v>163</v>
      </c>
      <c r="IW107" s="39" t="s">
        <v>163</v>
      </c>
      <c r="IX107" s="39" t="s">
        <v>163</v>
      </c>
      <c r="IY107" s="39" t="s">
        <v>163</v>
      </c>
      <c r="IZ107" s="39" t="s">
        <v>163</v>
      </c>
      <c r="JA107" s="39" t="s">
        <v>163</v>
      </c>
      <c r="JB107" s="39" t="s">
        <v>163</v>
      </c>
      <c r="JC107" s="39"/>
    </row>
    <row r="108" spans="3:263" x14ac:dyDescent="0.25">
      <c r="C108" s="50" t="s">
        <v>229</v>
      </c>
      <c r="D108" s="50" t="s">
        <v>651</v>
      </c>
      <c r="E108" s="50" t="s">
        <v>623</v>
      </c>
      <c r="N108" t="s">
        <v>666</v>
      </c>
      <c r="O108" s="478"/>
      <c r="P108" s="28">
        <v>1.7999999999999999E-2</v>
      </c>
      <c r="Q108" s="29">
        <v>1.7999999999999999E-2</v>
      </c>
      <c r="R108" s="29">
        <v>1.7999999999999999E-2</v>
      </c>
      <c r="S108" s="29">
        <v>0</v>
      </c>
      <c r="T108" s="36" t="s">
        <v>163</v>
      </c>
      <c r="U108" s="36" t="s">
        <v>163</v>
      </c>
      <c r="V108" s="29">
        <v>0</v>
      </c>
      <c r="W108" s="29">
        <v>0</v>
      </c>
      <c r="X108" s="29">
        <v>1.7999999999999999E-2</v>
      </c>
      <c r="Y108" s="36" t="s">
        <v>163</v>
      </c>
      <c r="Z108" s="36" t="s">
        <v>163</v>
      </c>
      <c r="AA108" s="29">
        <v>1.7999999999999999E-2</v>
      </c>
      <c r="AB108" s="29">
        <v>1.4E-2</v>
      </c>
      <c r="AC108" s="36" t="s">
        <v>163</v>
      </c>
      <c r="AD108" s="29">
        <v>1.4E-2</v>
      </c>
      <c r="AE108" s="29">
        <v>1.7999999999999999E-2</v>
      </c>
      <c r="AF108" s="29">
        <v>1.7999999999999999E-2</v>
      </c>
      <c r="AG108" s="70">
        <v>0.02</v>
      </c>
      <c r="AH108" s="36" t="s">
        <v>163</v>
      </c>
      <c r="AI108" s="70">
        <v>0.02</v>
      </c>
      <c r="AJ108" s="70">
        <v>0.02</v>
      </c>
      <c r="AK108" s="70">
        <v>0.02</v>
      </c>
      <c r="AL108" s="70">
        <v>0.02</v>
      </c>
      <c r="AM108" s="70">
        <v>0.02</v>
      </c>
      <c r="AN108" s="36" t="s">
        <v>163</v>
      </c>
      <c r="AO108" s="70">
        <v>0.02</v>
      </c>
      <c r="AP108" s="70">
        <v>0.02</v>
      </c>
      <c r="AQ108" s="36" t="s">
        <v>163</v>
      </c>
      <c r="AR108" s="70">
        <v>0.02</v>
      </c>
      <c r="AS108" s="70">
        <v>0.02</v>
      </c>
      <c r="AT108" s="70">
        <v>0.02</v>
      </c>
      <c r="AU108" s="70">
        <v>0.02</v>
      </c>
      <c r="AV108" s="36" t="s">
        <v>163</v>
      </c>
      <c r="AW108" s="70">
        <v>0.02</v>
      </c>
      <c r="AX108" s="70">
        <v>0.02</v>
      </c>
      <c r="AY108" s="70">
        <v>0.02</v>
      </c>
      <c r="AZ108" s="70">
        <v>0.02</v>
      </c>
      <c r="BA108" s="70">
        <v>0.02</v>
      </c>
      <c r="BB108" s="70">
        <v>0.02</v>
      </c>
      <c r="BC108" s="70">
        <v>0.02</v>
      </c>
      <c r="BD108" s="70">
        <v>0.02</v>
      </c>
      <c r="BE108" s="70">
        <v>0.02</v>
      </c>
      <c r="BF108" s="70">
        <v>0.02</v>
      </c>
      <c r="BG108" s="70">
        <v>0.02</v>
      </c>
      <c r="BH108" s="70">
        <v>0.02</v>
      </c>
      <c r="BI108" s="70">
        <v>0.02</v>
      </c>
      <c r="BJ108" s="70">
        <v>0.02</v>
      </c>
      <c r="BK108" s="36" t="s">
        <v>163</v>
      </c>
      <c r="BL108" s="70">
        <v>0.02</v>
      </c>
      <c r="BM108" s="70">
        <v>0.02</v>
      </c>
      <c r="BN108" s="70">
        <v>0.02</v>
      </c>
      <c r="BO108" s="70">
        <v>0.02</v>
      </c>
      <c r="BP108" s="70">
        <v>0.02</v>
      </c>
      <c r="BQ108" s="36" t="s">
        <v>163</v>
      </c>
      <c r="BR108" s="36" t="s">
        <v>163</v>
      </c>
      <c r="BS108" s="36" t="s">
        <v>163</v>
      </c>
      <c r="BT108" s="36" t="s">
        <v>163</v>
      </c>
      <c r="BU108" s="36" t="s">
        <v>163</v>
      </c>
      <c r="BV108" s="70">
        <v>0.02</v>
      </c>
      <c r="BW108" s="70">
        <v>0.02</v>
      </c>
      <c r="BX108" s="70">
        <v>0.02</v>
      </c>
      <c r="BY108" s="70">
        <v>0.02</v>
      </c>
      <c r="BZ108" s="70">
        <v>0.02</v>
      </c>
      <c r="CA108" s="70">
        <v>0.02</v>
      </c>
      <c r="CB108" s="70">
        <v>0.02</v>
      </c>
      <c r="CC108" s="70">
        <v>0.02</v>
      </c>
      <c r="CD108" s="70">
        <v>0.02</v>
      </c>
      <c r="CE108" s="70">
        <v>0.02</v>
      </c>
      <c r="CF108" s="70">
        <v>0.02</v>
      </c>
      <c r="CG108" s="70">
        <v>0.02</v>
      </c>
      <c r="CH108" s="70">
        <v>0.02</v>
      </c>
      <c r="CI108" s="36" t="s">
        <v>163</v>
      </c>
      <c r="CJ108" s="70">
        <v>0.02</v>
      </c>
      <c r="CK108" s="70">
        <v>0.02</v>
      </c>
      <c r="CL108" s="70">
        <v>0.02</v>
      </c>
      <c r="CM108" s="70">
        <v>0.02</v>
      </c>
      <c r="CN108" s="36" t="s">
        <v>163</v>
      </c>
      <c r="CO108" s="70">
        <v>0.02</v>
      </c>
      <c r="CP108" s="36" t="s">
        <v>163</v>
      </c>
      <c r="CQ108" s="29">
        <v>0.15500000000000025</v>
      </c>
      <c r="CR108" s="29">
        <v>0.15500000000000025</v>
      </c>
      <c r="CS108" s="29">
        <v>0.15500000000000025</v>
      </c>
      <c r="CT108" s="29">
        <v>0.15500000000000025</v>
      </c>
      <c r="CU108" s="36" t="s">
        <v>163</v>
      </c>
      <c r="CV108" s="36" t="s">
        <v>163</v>
      </c>
      <c r="CW108" s="29">
        <v>0.15500000000000025</v>
      </c>
      <c r="CX108" s="29">
        <v>0.15500000000000025</v>
      </c>
      <c r="CY108" s="29">
        <v>0.15500000000000025</v>
      </c>
      <c r="CZ108" s="29">
        <v>0.15500000000000025</v>
      </c>
      <c r="DA108" s="29">
        <v>0.15500000000000025</v>
      </c>
      <c r="DB108" s="29">
        <v>0.15500000000000025</v>
      </c>
      <c r="DC108" s="29">
        <v>0.15500000000000025</v>
      </c>
      <c r="DD108" s="29">
        <v>0.15500000000000025</v>
      </c>
      <c r="DE108" s="29">
        <v>0.15500000000000025</v>
      </c>
      <c r="DF108" s="29">
        <v>0.15500000000000025</v>
      </c>
      <c r="DG108" s="29">
        <v>0.15500000000000025</v>
      </c>
      <c r="DH108" s="29">
        <v>0.15500000000000025</v>
      </c>
      <c r="DI108" s="29">
        <v>0.15500000000000025</v>
      </c>
      <c r="DJ108" s="29">
        <v>0.15500000000000025</v>
      </c>
      <c r="DK108" s="36" t="s">
        <v>163</v>
      </c>
      <c r="DL108" s="36" t="s">
        <v>163</v>
      </c>
      <c r="DM108" s="29">
        <v>0.15500000000000025</v>
      </c>
      <c r="DN108" s="29">
        <v>0.15500000000000025</v>
      </c>
      <c r="DO108" s="29">
        <v>0.15500000000000025</v>
      </c>
      <c r="DP108" s="36" t="s">
        <v>163</v>
      </c>
      <c r="DQ108" s="29">
        <v>0.15500000000000025</v>
      </c>
      <c r="DR108" s="29">
        <v>0.15500000000000025</v>
      </c>
      <c r="DS108" s="29">
        <v>0.15500000000000025</v>
      </c>
      <c r="DT108" s="29">
        <v>0.15500000000000025</v>
      </c>
      <c r="DU108" s="29">
        <v>0.15500000000000025</v>
      </c>
      <c r="DV108" s="29">
        <v>0.15500000000000025</v>
      </c>
      <c r="DW108" s="29">
        <v>0.15500000000000025</v>
      </c>
      <c r="DX108" s="29">
        <v>0.15500000000000025</v>
      </c>
      <c r="DY108" s="29">
        <v>0.15500000000000025</v>
      </c>
      <c r="DZ108" s="29">
        <v>0.15500000000000025</v>
      </c>
      <c r="EA108" s="29">
        <v>0.15500000000000025</v>
      </c>
      <c r="EB108" s="36" t="s">
        <v>163</v>
      </c>
      <c r="EC108" s="36" t="s">
        <v>163</v>
      </c>
      <c r="ED108" s="29">
        <v>0.15500000000000025</v>
      </c>
      <c r="EE108" s="29">
        <v>0.15500000000000025</v>
      </c>
      <c r="EF108" s="29">
        <v>0.15500000000000025</v>
      </c>
      <c r="EG108" s="29">
        <v>0.15500000000000025</v>
      </c>
      <c r="EH108" s="29">
        <v>0.15500000000000025</v>
      </c>
      <c r="EI108" s="29">
        <v>0.15500000000000025</v>
      </c>
      <c r="EJ108" s="29">
        <v>0.15500000000000025</v>
      </c>
      <c r="EK108" s="29">
        <v>0.15500000000000025</v>
      </c>
      <c r="EL108" s="29">
        <v>0.15500000000000025</v>
      </c>
      <c r="EM108" s="29">
        <v>0.15500000000000025</v>
      </c>
      <c r="EN108" s="29">
        <v>0.15500000000000025</v>
      </c>
      <c r="EO108" s="29">
        <v>0.15500000000000025</v>
      </c>
      <c r="EP108" s="29">
        <v>0.15500000000000025</v>
      </c>
      <c r="EQ108" s="29">
        <v>0.15500000000000025</v>
      </c>
      <c r="ER108" s="29">
        <v>0.15500000000000025</v>
      </c>
      <c r="ES108" s="29">
        <v>0.15500000000000025</v>
      </c>
      <c r="ET108" s="29">
        <v>0.15500000000000025</v>
      </c>
      <c r="EU108" s="29">
        <v>0.15500000000000025</v>
      </c>
      <c r="EV108" s="29">
        <v>0.15500000000000025</v>
      </c>
      <c r="EW108" s="29">
        <v>0.15500000000000025</v>
      </c>
      <c r="EX108" s="29">
        <v>0.15500000000000025</v>
      </c>
      <c r="EY108" s="29">
        <v>0.15500000000000025</v>
      </c>
      <c r="EZ108" s="29">
        <v>0.15500000000000025</v>
      </c>
      <c r="FA108" s="29">
        <v>0.15500000000000025</v>
      </c>
      <c r="FB108" s="29">
        <v>0.15500000000000025</v>
      </c>
      <c r="FC108" s="29">
        <v>0.15500000000000025</v>
      </c>
      <c r="FD108" s="36" t="s">
        <v>163</v>
      </c>
      <c r="FE108" s="36" t="s">
        <v>163</v>
      </c>
      <c r="FF108" s="36" t="s">
        <v>163</v>
      </c>
      <c r="FG108" s="29">
        <v>0.15500000000000025</v>
      </c>
      <c r="FH108" s="29">
        <v>0.15500000000000025</v>
      </c>
      <c r="FI108" s="29">
        <v>0.15500000000000025</v>
      </c>
      <c r="FJ108" s="29">
        <v>0.15500000000000025</v>
      </c>
      <c r="FK108" s="29">
        <v>0.15500000000000025</v>
      </c>
      <c r="FL108" s="29">
        <v>0.15500000000000025</v>
      </c>
      <c r="FM108" s="36" t="s">
        <v>163</v>
      </c>
      <c r="FN108" s="29">
        <v>0.15500000000000025</v>
      </c>
      <c r="FO108" s="29">
        <v>0.15500000000000025</v>
      </c>
      <c r="FP108" s="29">
        <v>0.15500000000000025</v>
      </c>
      <c r="FQ108" s="29">
        <v>0.15500000000000025</v>
      </c>
      <c r="FR108" s="29">
        <v>0.15500000000000025</v>
      </c>
      <c r="FS108" s="29">
        <v>0.15500000000000025</v>
      </c>
      <c r="FT108" s="29">
        <v>0.15500000000000025</v>
      </c>
      <c r="FU108" s="29">
        <v>0.15500000000000025</v>
      </c>
      <c r="FV108" s="29">
        <v>0.15500000000000025</v>
      </c>
      <c r="FW108" s="29">
        <v>0.15500000000000025</v>
      </c>
      <c r="FX108" s="29">
        <v>0.15500000000000025</v>
      </c>
      <c r="FY108" s="29">
        <v>0.15500000000000025</v>
      </c>
      <c r="FZ108" s="29">
        <v>0.15500000000000025</v>
      </c>
      <c r="GA108" s="29">
        <v>0.15500000000000025</v>
      </c>
      <c r="GB108" s="29">
        <v>0.15500000000000025</v>
      </c>
      <c r="GC108" s="29">
        <v>0.15500000000000025</v>
      </c>
      <c r="GD108" s="34" t="s">
        <v>163</v>
      </c>
      <c r="GE108" s="29">
        <v>0.15500000000000025</v>
      </c>
      <c r="GF108" s="29">
        <v>0.15500000000000025</v>
      </c>
      <c r="GG108" s="29">
        <v>0.15500000000000025</v>
      </c>
      <c r="GH108" s="29">
        <v>0.15500000000000025</v>
      </c>
      <c r="GI108" s="29">
        <v>0.15500000000000025</v>
      </c>
      <c r="GJ108" s="29">
        <v>0.15500000000000025</v>
      </c>
      <c r="GK108" s="36" t="s">
        <v>163</v>
      </c>
      <c r="GL108" s="29">
        <v>0.15500000000000025</v>
      </c>
      <c r="GM108" s="29">
        <v>0.15500000000000025</v>
      </c>
      <c r="GN108" s="29">
        <v>0.15500000000000025</v>
      </c>
      <c r="GO108" s="29">
        <v>0.15500000000000025</v>
      </c>
      <c r="GP108" s="29">
        <v>0.06</v>
      </c>
      <c r="GQ108" s="29">
        <v>0.06</v>
      </c>
      <c r="GR108" s="29">
        <v>0.06</v>
      </c>
      <c r="GS108" s="29">
        <v>0.06</v>
      </c>
      <c r="GT108" s="29">
        <v>0.06</v>
      </c>
      <c r="GU108" s="29">
        <v>0.06</v>
      </c>
      <c r="GV108" s="29">
        <v>0.06</v>
      </c>
      <c r="GW108" s="29">
        <v>0.06</v>
      </c>
      <c r="GX108" s="29">
        <v>0.06</v>
      </c>
      <c r="GY108" s="29">
        <v>0.06</v>
      </c>
      <c r="GZ108" s="29">
        <v>0.15500000000000025</v>
      </c>
      <c r="HA108" s="29">
        <v>0.15500000000000025</v>
      </c>
      <c r="HB108" s="39" t="s">
        <v>163</v>
      </c>
      <c r="HC108" s="39" t="s">
        <v>163</v>
      </c>
      <c r="HD108" s="39" t="s">
        <v>163</v>
      </c>
      <c r="HE108" s="29">
        <v>0.06</v>
      </c>
      <c r="HF108" s="29">
        <v>0.06</v>
      </c>
      <c r="HG108" s="29">
        <v>0.06</v>
      </c>
      <c r="HH108" s="29">
        <v>0.06</v>
      </c>
      <c r="HI108" s="29">
        <v>0.06</v>
      </c>
      <c r="HJ108" s="29">
        <v>0.06</v>
      </c>
      <c r="HK108" s="39" t="s">
        <v>163</v>
      </c>
      <c r="HL108" s="29">
        <v>0.06</v>
      </c>
      <c r="HM108" s="29">
        <v>0.06</v>
      </c>
      <c r="HN108" s="39" t="s">
        <v>163</v>
      </c>
      <c r="HO108" s="39" t="s">
        <v>163</v>
      </c>
      <c r="HP108" s="39" t="s">
        <v>163</v>
      </c>
      <c r="HQ108" s="39" t="s">
        <v>163</v>
      </c>
      <c r="HR108" s="39" t="s">
        <v>163</v>
      </c>
      <c r="HS108" s="39" t="s">
        <v>163</v>
      </c>
      <c r="HT108" s="39" t="s">
        <v>163</v>
      </c>
      <c r="HU108" s="39" t="s">
        <v>163</v>
      </c>
      <c r="HV108" s="39" t="s">
        <v>163</v>
      </c>
      <c r="HW108" s="39" t="s">
        <v>163</v>
      </c>
      <c r="HX108" s="39" t="s">
        <v>163</v>
      </c>
      <c r="HY108" s="39" t="s">
        <v>163</v>
      </c>
      <c r="HZ108" s="29">
        <v>0.06</v>
      </c>
      <c r="IA108" s="39" t="s">
        <v>163</v>
      </c>
      <c r="IB108" s="39" t="s">
        <v>163</v>
      </c>
      <c r="IC108" s="29">
        <v>0.06</v>
      </c>
      <c r="ID108" s="39" t="s">
        <v>163</v>
      </c>
      <c r="IE108" s="39" t="s">
        <v>163</v>
      </c>
      <c r="IF108" s="39" t="s">
        <v>163</v>
      </c>
      <c r="IG108" s="39" t="s">
        <v>163</v>
      </c>
      <c r="IH108" s="39" t="s">
        <v>163</v>
      </c>
      <c r="II108" s="39" t="s">
        <v>163</v>
      </c>
      <c r="IJ108" s="39" t="s">
        <v>163</v>
      </c>
      <c r="IK108" s="39" t="s">
        <v>163</v>
      </c>
      <c r="IL108" s="39" t="s">
        <v>163</v>
      </c>
      <c r="IM108" s="39" t="s">
        <v>163</v>
      </c>
      <c r="IN108" s="39" t="s">
        <v>163</v>
      </c>
      <c r="IO108" s="39"/>
      <c r="IP108" s="39" t="s">
        <v>163</v>
      </c>
      <c r="IQ108" s="39" t="s">
        <v>163</v>
      </c>
      <c r="IR108" s="39" t="s">
        <v>163</v>
      </c>
      <c r="IS108" s="39" t="s">
        <v>163</v>
      </c>
      <c r="IT108" s="39" t="s">
        <v>163</v>
      </c>
      <c r="IU108" s="39" t="s">
        <v>163</v>
      </c>
      <c r="IV108" s="39" t="s">
        <v>163</v>
      </c>
      <c r="IW108" s="39" t="s">
        <v>163</v>
      </c>
      <c r="IX108" s="39" t="s">
        <v>163</v>
      </c>
      <c r="IY108" s="39" t="s">
        <v>163</v>
      </c>
      <c r="IZ108" s="39" t="s">
        <v>163</v>
      </c>
      <c r="JA108" s="39" t="s">
        <v>163</v>
      </c>
      <c r="JB108" s="39" t="s">
        <v>163</v>
      </c>
      <c r="JC108" s="39"/>
    </row>
    <row r="109" spans="3:263" x14ac:dyDescent="0.25">
      <c r="C109" s="50" t="s">
        <v>231</v>
      </c>
      <c r="D109" s="50" t="s">
        <v>623</v>
      </c>
      <c r="E109" s="50" t="s">
        <v>623</v>
      </c>
      <c r="O109" s="478"/>
      <c r="P109" s="28">
        <v>1.7999999999999999E-2</v>
      </c>
      <c r="Q109" s="29">
        <v>1.7999999999999999E-2</v>
      </c>
      <c r="R109" s="29">
        <v>1.7999999999999999E-2</v>
      </c>
      <c r="S109" s="34" t="s">
        <v>163</v>
      </c>
      <c r="T109" s="34" t="s">
        <v>163</v>
      </c>
      <c r="U109" s="34" t="s">
        <v>163</v>
      </c>
      <c r="V109" s="34" t="s">
        <v>163</v>
      </c>
      <c r="W109" s="34" t="s">
        <v>163</v>
      </c>
      <c r="X109" s="29">
        <v>1.7999999999999999E-2</v>
      </c>
      <c r="Y109" s="34" t="s">
        <v>163</v>
      </c>
      <c r="Z109" s="34" t="s">
        <v>163</v>
      </c>
      <c r="AA109" s="29">
        <v>1.7999999999999999E-2</v>
      </c>
      <c r="AB109" s="29">
        <v>1.4E-2</v>
      </c>
      <c r="AC109" s="34" t="s">
        <v>163</v>
      </c>
      <c r="AD109" s="34" t="s">
        <v>163</v>
      </c>
      <c r="AE109" s="29">
        <v>1.7999999999999999E-2</v>
      </c>
      <c r="AF109" s="34" t="s">
        <v>163</v>
      </c>
      <c r="AG109" s="70">
        <v>0.02</v>
      </c>
      <c r="AH109" s="34" t="s">
        <v>163</v>
      </c>
      <c r="AI109" s="34" t="s">
        <v>163</v>
      </c>
      <c r="AJ109" s="70">
        <v>0.02</v>
      </c>
      <c r="AK109" s="70">
        <v>0.02</v>
      </c>
      <c r="AL109" s="70">
        <v>0.02</v>
      </c>
      <c r="AM109" s="70">
        <v>0.02</v>
      </c>
      <c r="AN109" s="34" t="s">
        <v>163</v>
      </c>
      <c r="AO109" s="70">
        <v>0.02</v>
      </c>
      <c r="AP109" s="70">
        <v>0.02</v>
      </c>
      <c r="AQ109" s="34" t="s">
        <v>163</v>
      </c>
      <c r="AR109" s="70">
        <v>0.02</v>
      </c>
      <c r="AS109" s="70">
        <v>0.02</v>
      </c>
      <c r="AT109" s="70">
        <v>0.02</v>
      </c>
      <c r="AU109" s="70">
        <v>0.02</v>
      </c>
      <c r="AV109" s="34" t="s">
        <v>163</v>
      </c>
      <c r="AW109" s="70">
        <v>0.02</v>
      </c>
      <c r="AX109" s="70">
        <v>0.02</v>
      </c>
      <c r="AY109" s="70">
        <v>0.02</v>
      </c>
      <c r="AZ109" s="70">
        <v>0.02</v>
      </c>
      <c r="BA109" s="70">
        <v>0.02</v>
      </c>
      <c r="BB109" s="70">
        <v>0.02</v>
      </c>
      <c r="BC109" s="70">
        <v>0.02</v>
      </c>
      <c r="BD109" s="70">
        <v>0.02</v>
      </c>
      <c r="BE109" s="70">
        <v>0.02</v>
      </c>
      <c r="BF109" s="70">
        <v>0.02</v>
      </c>
      <c r="BG109" s="70">
        <v>0.02</v>
      </c>
      <c r="BH109" s="70">
        <v>0.02</v>
      </c>
      <c r="BI109" s="70">
        <v>0.02</v>
      </c>
      <c r="BJ109" s="70">
        <v>0.02</v>
      </c>
      <c r="BK109" s="34" t="s">
        <v>163</v>
      </c>
      <c r="BL109" s="36" t="s">
        <v>163</v>
      </c>
      <c r="BM109" s="70">
        <v>0.02</v>
      </c>
      <c r="BN109" s="70">
        <v>0.02</v>
      </c>
      <c r="BO109" s="70">
        <v>0.02</v>
      </c>
      <c r="BP109" s="70">
        <v>0.02</v>
      </c>
      <c r="BQ109" s="34" t="s">
        <v>163</v>
      </c>
      <c r="BR109" s="34" t="s">
        <v>163</v>
      </c>
      <c r="BS109" s="34" t="s">
        <v>163</v>
      </c>
      <c r="BT109" s="34" t="s">
        <v>163</v>
      </c>
      <c r="BU109" s="34" t="s">
        <v>163</v>
      </c>
      <c r="BV109" s="70">
        <v>0.02</v>
      </c>
      <c r="BW109" s="70">
        <v>0.02</v>
      </c>
      <c r="BX109" s="70">
        <v>0.02</v>
      </c>
      <c r="BY109" s="36" t="s">
        <v>163</v>
      </c>
      <c r="BZ109" s="70">
        <v>0.02</v>
      </c>
      <c r="CA109" s="70">
        <v>0.02</v>
      </c>
      <c r="CB109" s="70">
        <v>0.02</v>
      </c>
      <c r="CC109" s="70">
        <v>0.02</v>
      </c>
      <c r="CD109" s="70">
        <v>0.02</v>
      </c>
      <c r="CE109" s="70">
        <v>0.02</v>
      </c>
      <c r="CF109" s="70">
        <v>0.02</v>
      </c>
      <c r="CG109" s="70">
        <v>0.02</v>
      </c>
      <c r="CH109" s="70">
        <v>0.02</v>
      </c>
      <c r="CI109" s="34" t="s">
        <v>163</v>
      </c>
      <c r="CJ109" s="70">
        <v>0.02</v>
      </c>
      <c r="CK109" s="70">
        <v>0.02</v>
      </c>
      <c r="CL109" s="70">
        <v>0.02</v>
      </c>
      <c r="CM109" s="70">
        <v>0.02</v>
      </c>
      <c r="CN109" s="34" t="s">
        <v>163</v>
      </c>
      <c r="CO109" s="34" t="s">
        <v>163</v>
      </c>
      <c r="CP109" s="34" t="s">
        <v>163</v>
      </c>
      <c r="CQ109" s="29">
        <v>0.15500000000000025</v>
      </c>
      <c r="CR109" s="29">
        <v>0.15500000000000025</v>
      </c>
      <c r="CS109" s="29">
        <v>0.15500000000000025</v>
      </c>
      <c r="CT109" s="29">
        <v>0.15500000000000025</v>
      </c>
      <c r="CU109" s="34" t="s">
        <v>163</v>
      </c>
      <c r="CV109" s="34" t="s">
        <v>163</v>
      </c>
      <c r="CW109" s="29">
        <v>0.15500000000000025</v>
      </c>
      <c r="CX109" s="29">
        <v>0.15500000000000025</v>
      </c>
      <c r="CY109" s="29">
        <v>0.15500000000000025</v>
      </c>
      <c r="CZ109" s="29">
        <v>0.15500000000000025</v>
      </c>
      <c r="DA109" s="29">
        <v>0.15500000000000025</v>
      </c>
      <c r="DB109" s="29">
        <v>0.15500000000000025</v>
      </c>
      <c r="DC109" s="29">
        <v>0.15500000000000025</v>
      </c>
      <c r="DD109" s="29">
        <v>0.15500000000000025</v>
      </c>
      <c r="DE109" s="29">
        <v>0.15500000000000025</v>
      </c>
      <c r="DF109" s="29">
        <v>0.15500000000000025</v>
      </c>
      <c r="DG109" s="29">
        <v>0.15500000000000025</v>
      </c>
      <c r="DH109" s="29">
        <v>0.15500000000000025</v>
      </c>
      <c r="DI109" s="29">
        <v>0.15500000000000025</v>
      </c>
      <c r="DJ109" s="29">
        <v>0.15500000000000025</v>
      </c>
      <c r="DK109" s="34" t="s">
        <v>163</v>
      </c>
      <c r="DL109" s="34" t="s">
        <v>163</v>
      </c>
      <c r="DM109" s="29">
        <v>0.15500000000000025</v>
      </c>
      <c r="DN109" s="29">
        <v>0.15500000000000025</v>
      </c>
      <c r="DO109" s="29">
        <v>0.15500000000000025</v>
      </c>
      <c r="DP109" s="34" t="s">
        <v>163</v>
      </c>
      <c r="DQ109" s="29">
        <v>0.15500000000000025</v>
      </c>
      <c r="DR109" s="29">
        <v>0.15500000000000025</v>
      </c>
      <c r="DS109" s="29">
        <v>0.15500000000000025</v>
      </c>
      <c r="DT109" s="29">
        <v>0.15500000000000025</v>
      </c>
      <c r="DU109" s="29">
        <v>0.15500000000000025</v>
      </c>
      <c r="DV109" s="29">
        <v>0.15500000000000025</v>
      </c>
      <c r="DW109" s="29">
        <v>0.15500000000000025</v>
      </c>
      <c r="DX109" s="29">
        <v>0.15500000000000025</v>
      </c>
      <c r="DY109" s="29">
        <v>0.15500000000000025</v>
      </c>
      <c r="DZ109" s="29">
        <v>0.15500000000000025</v>
      </c>
      <c r="EA109" s="29">
        <v>0.15500000000000025</v>
      </c>
      <c r="EB109" s="34" t="s">
        <v>163</v>
      </c>
      <c r="EC109" s="34" t="s">
        <v>163</v>
      </c>
      <c r="ED109" s="29">
        <v>0.15500000000000025</v>
      </c>
      <c r="EE109" s="29">
        <v>0.15500000000000025</v>
      </c>
      <c r="EF109" s="29">
        <v>0.15500000000000025</v>
      </c>
      <c r="EG109" s="29">
        <v>0.15500000000000025</v>
      </c>
      <c r="EH109" s="29">
        <v>0.15500000000000025</v>
      </c>
      <c r="EI109" s="29">
        <v>0.15500000000000025</v>
      </c>
      <c r="EJ109" s="29">
        <v>0.15500000000000025</v>
      </c>
      <c r="EK109" s="29">
        <v>0.15500000000000025</v>
      </c>
      <c r="EL109" s="29">
        <v>0.15500000000000025</v>
      </c>
      <c r="EM109" s="29">
        <v>0.15500000000000025</v>
      </c>
      <c r="EN109" s="29">
        <v>0.15500000000000025</v>
      </c>
      <c r="EO109" s="29">
        <v>0.15500000000000025</v>
      </c>
      <c r="EP109" s="29">
        <v>0.15500000000000025</v>
      </c>
      <c r="EQ109" s="29">
        <v>0.15500000000000025</v>
      </c>
      <c r="ER109" s="32" t="s">
        <v>163</v>
      </c>
      <c r="ES109" s="32" t="s">
        <v>163</v>
      </c>
      <c r="ET109" s="29">
        <v>0.15500000000000025</v>
      </c>
      <c r="EU109" s="29">
        <v>0.15500000000000025</v>
      </c>
      <c r="EV109" s="29">
        <v>0.15500000000000025</v>
      </c>
      <c r="EW109" s="29">
        <v>0.15500000000000025</v>
      </c>
      <c r="EX109" s="29">
        <v>0.15500000000000025</v>
      </c>
      <c r="EY109" s="29">
        <v>0.15500000000000025</v>
      </c>
      <c r="EZ109" s="29">
        <v>0.15500000000000025</v>
      </c>
      <c r="FA109" s="29">
        <v>0.15500000000000025</v>
      </c>
      <c r="FB109" s="29">
        <v>0.15500000000000025</v>
      </c>
      <c r="FC109" s="29">
        <v>0.15500000000000025</v>
      </c>
      <c r="FD109" s="34" t="s">
        <v>163</v>
      </c>
      <c r="FE109" s="34" t="s">
        <v>163</v>
      </c>
      <c r="FF109" s="34" t="s">
        <v>163</v>
      </c>
      <c r="FG109" s="29">
        <v>0.15500000000000025</v>
      </c>
      <c r="FH109" s="29">
        <v>0.15500000000000025</v>
      </c>
      <c r="FI109" s="29">
        <v>0.15500000000000025</v>
      </c>
      <c r="FJ109" s="29">
        <v>0.15500000000000025</v>
      </c>
      <c r="FK109" s="29">
        <v>0.15500000000000025</v>
      </c>
      <c r="FL109" s="29">
        <v>0.15500000000000025</v>
      </c>
      <c r="FM109" s="34" t="s">
        <v>163</v>
      </c>
      <c r="FN109" s="29">
        <v>0.15500000000000025</v>
      </c>
      <c r="FO109" s="29">
        <v>0.15500000000000025</v>
      </c>
      <c r="FP109" s="29">
        <v>0.15500000000000025</v>
      </c>
      <c r="FQ109" s="29">
        <v>0.15500000000000025</v>
      </c>
      <c r="FR109" s="29">
        <v>0.15500000000000025</v>
      </c>
      <c r="FS109" s="29">
        <v>0.15500000000000025</v>
      </c>
      <c r="FT109" s="29">
        <v>0.15500000000000025</v>
      </c>
      <c r="FU109" s="29">
        <v>0.15500000000000025</v>
      </c>
      <c r="FV109" s="29">
        <v>0.15500000000000025</v>
      </c>
      <c r="FW109" s="29">
        <v>0.15500000000000025</v>
      </c>
      <c r="FX109" s="36" t="s">
        <v>163</v>
      </c>
      <c r="FY109" s="36" t="s">
        <v>163</v>
      </c>
      <c r="FZ109" s="29">
        <v>0.15500000000000025</v>
      </c>
      <c r="GA109" s="29">
        <v>0.15500000000000025</v>
      </c>
      <c r="GB109" s="29">
        <v>0.15500000000000025</v>
      </c>
      <c r="GC109" s="36" t="s">
        <v>163</v>
      </c>
      <c r="GD109" s="34" t="s">
        <v>163</v>
      </c>
      <c r="GE109" s="29">
        <v>0.15500000000000025</v>
      </c>
      <c r="GF109" s="29">
        <v>0.15500000000000025</v>
      </c>
      <c r="GG109" s="29">
        <v>0.15500000000000025</v>
      </c>
      <c r="GH109" s="29">
        <v>0.15500000000000025</v>
      </c>
      <c r="GI109" s="29">
        <v>0.15500000000000025</v>
      </c>
      <c r="GJ109" s="29">
        <v>0.15500000000000025</v>
      </c>
      <c r="GK109" s="36" t="s">
        <v>163</v>
      </c>
      <c r="GL109" s="29">
        <v>0.15500000000000025</v>
      </c>
      <c r="GM109" s="29">
        <v>0.15500000000000025</v>
      </c>
      <c r="GN109" s="29">
        <v>0.15500000000000025</v>
      </c>
      <c r="GO109" s="29">
        <v>0.15500000000000025</v>
      </c>
      <c r="GP109" s="29">
        <v>0.06</v>
      </c>
      <c r="GQ109" s="29">
        <v>0.06</v>
      </c>
      <c r="GR109" s="29">
        <v>0.06</v>
      </c>
      <c r="GS109" s="29">
        <v>0.06</v>
      </c>
      <c r="GT109" s="29">
        <v>0.06</v>
      </c>
      <c r="GU109" s="29">
        <v>0.06</v>
      </c>
      <c r="GV109" s="29">
        <v>0.06</v>
      </c>
      <c r="GW109" s="29">
        <v>0.06</v>
      </c>
      <c r="GX109" s="29">
        <v>0.06</v>
      </c>
      <c r="GY109" s="29">
        <v>0.06</v>
      </c>
      <c r="GZ109" s="29">
        <v>0.15500000000000025</v>
      </c>
      <c r="HA109" s="29">
        <v>0.15500000000000025</v>
      </c>
      <c r="HB109" s="39" t="s">
        <v>163</v>
      </c>
      <c r="HC109" s="39" t="s">
        <v>163</v>
      </c>
      <c r="HD109" s="39" t="s">
        <v>163</v>
      </c>
      <c r="HE109" s="29">
        <v>0.06</v>
      </c>
      <c r="HF109" s="29">
        <v>0.06</v>
      </c>
      <c r="HG109" s="29">
        <v>0.06</v>
      </c>
      <c r="HH109" s="29">
        <v>0.06</v>
      </c>
      <c r="HI109" s="29">
        <v>0.06</v>
      </c>
      <c r="HJ109" s="29">
        <v>0.06</v>
      </c>
      <c r="HK109" s="39" t="s">
        <v>163</v>
      </c>
      <c r="HL109" s="29">
        <v>0.06</v>
      </c>
      <c r="HM109" s="29">
        <v>0.06</v>
      </c>
      <c r="HN109" s="39" t="s">
        <v>163</v>
      </c>
      <c r="HO109" s="39" t="s">
        <v>163</v>
      </c>
      <c r="HP109" s="39" t="s">
        <v>163</v>
      </c>
      <c r="HQ109" s="39" t="s">
        <v>163</v>
      </c>
      <c r="HR109" s="39" t="s">
        <v>163</v>
      </c>
      <c r="HS109" s="39" t="s">
        <v>163</v>
      </c>
      <c r="HT109" s="39" t="s">
        <v>163</v>
      </c>
      <c r="HU109" s="39" t="s">
        <v>163</v>
      </c>
      <c r="HV109" s="39" t="s">
        <v>163</v>
      </c>
      <c r="HW109" s="39" t="s">
        <v>163</v>
      </c>
      <c r="HX109" s="39" t="s">
        <v>163</v>
      </c>
      <c r="HY109" s="39" t="s">
        <v>163</v>
      </c>
      <c r="HZ109" s="29">
        <v>0.06</v>
      </c>
      <c r="IA109" s="39" t="s">
        <v>163</v>
      </c>
      <c r="IB109" s="39" t="s">
        <v>163</v>
      </c>
      <c r="IC109" s="29">
        <v>0.06</v>
      </c>
      <c r="ID109" s="39" t="s">
        <v>163</v>
      </c>
      <c r="IE109" s="39" t="s">
        <v>163</v>
      </c>
      <c r="IF109" s="39" t="s">
        <v>163</v>
      </c>
      <c r="IG109" s="39" t="s">
        <v>163</v>
      </c>
      <c r="IH109" s="39" t="s">
        <v>163</v>
      </c>
      <c r="II109" s="39" t="s">
        <v>163</v>
      </c>
      <c r="IJ109" s="39" t="s">
        <v>163</v>
      </c>
      <c r="IK109" s="39" t="s">
        <v>163</v>
      </c>
      <c r="IL109" s="39" t="s">
        <v>163</v>
      </c>
      <c r="IM109" s="39" t="s">
        <v>163</v>
      </c>
      <c r="IN109" s="39" t="s">
        <v>163</v>
      </c>
      <c r="IO109" s="39"/>
      <c r="IP109" s="39" t="s">
        <v>163</v>
      </c>
      <c r="IQ109" s="39" t="s">
        <v>163</v>
      </c>
      <c r="IR109" s="39" t="s">
        <v>163</v>
      </c>
      <c r="IS109" s="39" t="s">
        <v>163</v>
      </c>
      <c r="IT109" s="39" t="s">
        <v>163</v>
      </c>
      <c r="IU109" s="39" t="s">
        <v>163</v>
      </c>
      <c r="IV109" s="39" t="s">
        <v>163</v>
      </c>
      <c r="IW109" s="39" t="s">
        <v>163</v>
      </c>
      <c r="IX109" s="39" t="s">
        <v>163</v>
      </c>
      <c r="IY109" s="39" t="s">
        <v>163</v>
      </c>
      <c r="IZ109" s="39" t="s">
        <v>163</v>
      </c>
      <c r="JA109" s="39" t="s">
        <v>163</v>
      </c>
      <c r="JB109" s="39" t="s">
        <v>163</v>
      </c>
      <c r="JC109" s="39"/>
    </row>
    <row r="110" spans="3:263" x14ac:dyDescent="0.25">
      <c r="C110" s="50" t="s">
        <v>232</v>
      </c>
      <c r="D110" s="50" t="s">
        <v>623</v>
      </c>
      <c r="E110" s="50" t="s">
        <v>623</v>
      </c>
      <c r="K110" t="s">
        <v>667</v>
      </c>
      <c r="O110" s="478"/>
      <c r="P110" s="28">
        <v>1.7999999999999999E-2</v>
      </c>
      <c r="Q110" s="29">
        <v>1.7999999999999999E-2</v>
      </c>
      <c r="R110" s="29">
        <v>1.7999999999999999E-2</v>
      </c>
      <c r="S110" s="36" t="s">
        <v>163</v>
      </c>
      <c r="T110" s="36" t="s">
        <v>163</v>
      </c>
      <c r="U110" s="36" t="s">
        <v>163</v>
      </c>
      <c r="V110" s="36" t="s">
        <v>163</v>
      </c>
      <c r="W110" s="36" t="s">
        <v>163</v>
      </c>
      <c r="X110" s="29">
        <v>1.7999999999999999E-2</v>
      </c>
      <c r="Y110" s="36" t="s">
        <v>163</v>
      </c>
      <c r="Z110" s="36" t="s">
        <v>163</v>
      </c>
      <c r="AA110" s="29">
        <v>1.7999999999999999E-2</v>
      </c>
      <c r="AB110" s="29">
        <v>1.4E-2</v>
      </c>
      <c r="AC110" s="36" t="s">
        <v>163</v>
      </c>
      <c r="AD110" s="36" t="s">
        <v>163</v>
      </c>
      <c r="AE110" s="29">
        <v>1.7999999999999999E-2</v>
      </c>
      <c r="AF110" s="36" t="s">
        <v>163</v>
      </c>
      <c r="AG110" s="70">
        <v>0.02</v>
      </c>
      <c r="AH110" s="36" t="s">
        <v>163</v>
      </c>
      <c r="AI110" s="36" t="s">
        <v>163</v>
      </c>
      <c r="AJ110" s="70">
        <v>0.02</v>
      </c>
      <c r="AK110" s="70">
        <v>0.02</v>
      </c>
      <c r="AL110" s="70">
        <v>0.02</v>
      </c>
      <c r="AM110" s="70">
        <v>0.02</v>
      </c>
      <c r="AN110" s="36" t="s">
        <v>163</v>
      </c>
      <c r="AO110" s="70">
        <v>0.02</v>
      </c>
      <c r="AP110" s="70">
        <v>0.02</v>
      </c>
      <c r="AQ110" s="36" t="s">
        <v>163</v>
      </c>
      <c r="AR110" s="70">
        <v>0.02</v>
      </c>
      <c r="AS110" s="70">
        <v>0.02</v>
      </c>
      <c r="AT110" s="70">
        <v>0.02</v>
      </c>
      <c r="AU110" s="70">
        <v>0.02</v>
      </c>
      <c r="AV110" s="36" t="s">
        <v>163</v>
      </c>
      <c r="AW110" s="70">
        <v>0.02</v>
      </c>
      <c r="AX110" s="70">
        <v>0.02</v>
      </c>
      <c r="AY110" s="70">
        <v>0.02</v>
      </c>
      <c r="AZ110" s="70">
        <v>0.02</v>
      </c>
      <c r="BA110" s="36" t="s">
        <v>163</v>
      </c>
      <c r="BB110" s="36" t="s">
        <v>163</v>
      </c>
      <c r="BC110" s="70">
        <v>0.02</v>
      </c>
      <c r="BD110" s="70">
        <v>0.02</v>
      </c>
      <c r="BE110" s="70">
        <v>0.02</v>
      </c>
      <c r="BF110" s="70">
        <v>0.02</v>
      </c>
      <c r="BG110" s="70">
        <v>0.02</v>
      </c>
      <c r="BH110" s="70">
        <v>0.02</v>
      </c>
      <c r="BI110" s="70">
        <v>0.02</v>
      </c>
      <c r="BJ110" s="70">
        <v>0.02</v>
      </c>
      <c r="BK110" s="36" t="s">
        <v>163</v>
      </c>
      <c r="BL110" s="36" t="s">
        <v>163</v>
      </c>
      <c r="BM110" s="70">
        <v>0.02</v>
      </c>
      <c r="BN110" s="70">
        <v>0.02</v>
      </c>
      <c r="BO110" s="70">
        <v>0.02</v>
      </c>
      <c r="BP110" s="70">
        <v>0.02</v>
      </c>
      <c r="BQ110" s="36" t="s">
        <v>163</v>
      </c>
      <c r="BR110" s="36" t="s">
        <v>163</v>
      </c>
      <c r="BS110" s="36" t="s">
        <v>163</v>
      </c>
      <c r="BT110" s="36" t="s">
        <v>163</v>
      </c>
      <c r="BU110" s="36" t="s">
        <v>163</v>
      </c>
      <c r="BV110" s="70">
        <v>0.02</v>
      </c>
      <c r="BW110" s="70">
        <v>0.02</v>
      </c>
      <c r="BX110" s="70">
        <v>0.02</v>
      </c>
      <c r="BY110" s="36" t="s">
        <v>163</v>
      </c>
      <c r="BZ110" s="70">
        <v>0.02</v>
      </c>
      <c r="CA110" s="70">
        <v>0.02</v>
      </c>
      <c r="CB110" s="70">
        <v>0.02</v>
      </c>
      <c r="CC110" s="70">
        <v>0.02</v>
      </c>
      <c r="CD110" s="70">
        <v>0.02</v>
      </c>
      <c r="CE110" s="36" t="s">
        <v>163</v>
      </c>
      <c r="CF110" s="36" t="s">
        <v>163</v>
      </c>
      <c r="CG110" s="70">
        <v>0.02</v>
      </c>
      <c r="CH110" s="70">
        <v>0.02</v>
      </c>
      <c r="CI110" s="36" t="s">
        <v>163</v>
      </c>
      <c r="CJ110" s="70">
        <v>0.02</v>
      </c>
      <c r="CK110" s="70">
        <v>0.02</v>
      </c>
      <c r="CL110" s="70">
        <v>0.02</v>
      </c>
      <c r="CM110" s="70">
        <v>0.02</v>
      </c>
      <c r="CN110" s="36" t="s">
        <v>163</v>
      </c>
      <c r="CO110" s="36" t="s">
        <v>163</v>
      </c>
      <c r="CP110" s="36" t="s">
        <v>163</v>
      </c>
      <c r="CQ110" s="29">
        <v>0.15500000000000025</v>
      </c>
      <c r="CR110" s="29">
        <v>0.15500000000000025</v>
      </c>
      <c r="CS110" s="29">
        <v>0.15500000000000025</v>
      </c>
      <c r="CT110" s="29">
        <v>0.15500000000000025</v>
      </c>
      <c r="CU110" s="36" t="s">
        <v>163</v>
      </c>
      <c r="CV110" s="36" t="s">
        <v>163</v>
      </c>
      <c r="CW110" s="29">
        <v>0.15500000000000025</v>
      </c>
      <c r="CX110" s="29">
        <v>0.15500000000000025</v>
      </c>
      <c r="CY110" s="29">
        <v>0.15500000000000025</v>
      </c>
      <c r="CZ110" s="29">
        <v>0.15500000000000025</v>
      </c>
      <c r="DA110" s="29">
        <v>0.15500000000000025</v>
      </c>
      <c r="DB110" s="29">
        <v>0.15500000000000025</v>
      </c>
      <c r="DC110" s="36" t="s">
        <v>163</v>
      </c>
      <c r="DD110" s="36" t="s">
        <v>163</v>
      </c>
      <c r="DE110" s="29">
        <v>0.15500000000000025</v>
      </c>
      <c r="DF110" s="29">
        <v>0.15500000000000025</v>
      </c>
      <c r="DG110" s="29">
        <v>0.15500000000000025</v>
      </c>
      <c r="DH110" s="29">
        <v>0.15500000000000025</v>
      </c>
      <c r="DI110" s="36" t="s">
        <v>163</v>
      </c>
      <c r="DJ110" s="36" t="s">
        <v>163</v>
      </c>
      <c r="DK110" s="36" t="s">
        <v>163</v>
      </c>
      <c r="DL110" s="36" t="s">
        <v>163</v>
      </c>
      <c r="DM110" s="36" t="s">
        <v>163</v>
      </c>
      <c r="DN110" s="29">
        <v>0.15500000000000025</v>
      </c>
      <c r="DO110" s="29">
        <v>0.15500000000000025</v>
      </c>
      <c r="DP110" s="36" t="s">
        <v>163</v>
      </c>
      <c r="DQ110" s="29">
        <v>0.15500000000000025</v>
      </c>
      <c r="DR110" s="29">
        <v>0.15500000000000025</v>
      </c>
      <c r="DS110" s="29">
        <v>0.15500000000000025</v>
      </c>
      <c r="DT110" s="29">
        <v>0.15500000000000025</v>
      </c>
      <c r="DU110" s="29">
        <v>0.15500000000000025</v>
      </c>
      <c r="DV110" s="29">
        <v>0.15500000000000025</v>
      </c>
      <c r="DW110" s="29">
        <v>0.15500000000000025</v>
      </c>
      <c r="DX110" s="29">
        <v>0.15500000000000025</v>
      </c>
      <c r="DY110" s="29">
        <v>0.15500000000000025</v>
      </c>
      <c r="DZ110" s="29">
        <v>0.15500000000000025</v>
      </c>
      <c r="EA110" s="29">
        <v>0.15500000000000025</v>
      </c>
      <c r="EB110" s="36" t="s">
        <v>163</v>
      </c>
      <c r="EC110" s="36" t="s">
        <v>163</v>
      </c>
      <c r="ED110" s="36" t="s">
        <v>163</v>
      </c>
      <c r="EE110" s="29">
        <v>0.15500000000000025</v>
      </c>
      <c r="EF110" s="29">
        <v>0.15500000000000025</v>
      </c>
      <c r="EG110" s="29">
        <v>0.15500000000000025</v>
      </c>
      <c r="EH110" s="36" t="s">
        <v>163</v>
      </c>
      <c r="EI110" s="36" t="s">
        <v>163</v>
      </c>
      <c r="EJ110" s="29">
        <v>0.15500000000000025</v>
      </c>
      <c r="EK110" s="29">
        <v>0.15500000000000025</v>
      </c>
      <c r="EL110" s="29">
        <v>0.15500000000000025</v>
      </c>
      <c r="EM110" s="29">
        <v>0.15500000000000025</v>
      </c>
      <c r="EN110" s="29">
        <v>0.15500000000000025</v>
      </c>
      <c r="EO110" s="29">
        <v>0.15500000000000025</v>
      </c>
      <c r="EP110" s="36" t="s">
        <v>163</v>
      </c>
      <c r="EQ110" s="36" t="s">
        <v>163</v>
      </c>
      <c r="ER110" s="36" t="s">
        <v>163</v>
      </c>
      <c r="ES110" s="36" t="s">
        <v>163</v>
      </c>
      <c r="ET110" s="29">
        <v>0.15500000000000025</v>
      </c>
      <c r="EU110" s="29">
        <v>0.15500000000000025</v>
      </c>
      <c r="EV110" s="29">
        <v>0.15500000000000025</v>
      </c>
      <c r="EW110" s="29">
        <v>0.15500000000000025</v>
      </c>
      <c r="EX110" s="29">
        <v>0.15500000000000025</v>
      </c>
      <c r="EY110" s="29">
        <v>0.15500000000000025</v>
      </c>
      <c r="EZ110" s="29">
        <v>0.15500000000000025</v>
      </c>
      <c r="FA110" s="29">
        <v>0.15500000000000025</v>
      </c>
      <c r="FB110" s="29">
        <v>0.15500000000000025</v>
      </c>
      <c r="FC110" s="29">
        <v>0.15500000000000025</v>
      </c>
      <c r="FD110" s="36" t="s">
        <v>163</v>
      </c>
      <c r="FE110" s="36" t="s">
        <v>163</v>
      </c>
      <c r="FF110" s="36" t="s">
        <v>163</v>
      </c>
      <c r="FG110" s="29">
        <v>0.15500000000000025</v>
      </c>
      <c r="FH110" s="29">
        <v>0.15500000000000025</v>
      </c>
      <c r="FI110" s="29">
        <v>0.15500000000000025</v>
      </c>
      <c r="FJ110" s="29">
        <v>0.15500000000000025</v>
      </c>
      <c r="FK110" s="36" t="s">
        <v>163</v>
      </c>
      <c r="FL110" s="36" t="s">
        <v>163</v>
      </c>
      <c r="FM110" s="36" t="s">
        <v>163</v>
      </c>
      <c r="FN110" s="29">
        <v>0.15500000000000025</v>
      </c>
      <c r="FO110" s="29">
        <v>0.15500000000000025</v>
      </c>
      <c r="FP110" s="29">
        <v>0.15500000000000025</v>
      </c>
      <c r="FQ110" s="29">
        <v>0.15500000000000025</v>
      </c>
      <c r="FR110" s="29">
        <v>0.15500000000000025</v>
      </c>
      <c r="FS110" s="29">
        <v>0.15500000000000025</v>
      </c>
      <c r="FT110" s="29">
        <v>0.15500000000000025</v>
      </c>
      <c r="FU110" s="29">
        <v>0.15500000000000025</v>
      </c>
      <c r="FV110" s="29">
        <v>0.15500000000000025</v>
      </c>
      <c r="FW110" s="29">
        <v>0.15500000000000025</v>
      </c>
      <c r="FX110" s="36" t="s">
        <v>163</v>
      </c>
      <c r="FY110" s="36" t="s">
        <v>163</v>
      </c>
      <c r="FZ110" s="29">
        <v>0.15500000000000025</v>
      </c>
      <c r="GA110" s="29">
        <v>0.15500000000000025</v>
      </c>
      <c r="GB110" s="29">
        <v>0.15500000000000025</v>
      </c>
      <c r="GC110" s="36" t="s">
        <v>163</v>
      </c>
      <c r="GD110" s="34" t="s">
        <v>163</v>
      </c>
      <c r="GE110" s="29">
        <v>0.15500000000000025</v>
      </c>
      <c r="GF110" s="29">
        <v>0.15500000000000025</v>
      </c>
      <c r="GG110" s="29">
        <v>0.15500000000000025</v>
      </c>
      <c r="GH110" s="29">
        <v>0.15500000000000025</v>
      </c>
      <c r="GI110" s="36" t="s">
        <v>163</v>
      </c>
      <c r="GJ110" s="36" t="s">
        <v>163</v>
      </c>
      <c r="GK110" s="36" t="s">
        <v>163</v>
      </c>
      <c r="GL110" s="29">
        <v>0.15500000000000025</v>
      </c>
      <c r="GM110" s="29">
        <v>0.15500000000000025</v>
      </c>
      <c r="GN110" s="29">
        <v>0.15500000000000025</v>
      </c>
      <c r="GO110" s="29">
        <v>0.15500000000000025</v>
      </c>
      <c r="GP110" s="29">
        <v>0.06</v>
      </c>
      <c r="GQ110" s="29">
        <v>0.06</v>
      </c>
      <c r="GR110" s="29">
        <v>0.06</v>
      </c>
      <c r="GS110" s="29">
        <v>0.06</v>
      </c>
      <c r="GT110" s="29">
        <v>0.06</v>
      </c>
      <c r="GU110" s="29">
        <v>0.06</v>
      </c>
      <c r="GV110" s="29">
        <v>0.06</v>
      </c>
      <c r="GW110" s="29">
        <v>0.06</v>
      </c>
      <c r="GX110" s="29">
        <v>0.06</v>
      </c>
      <c r="GY110" s="29">
        <v>0.06</v>
      </c>
      <c r="GZ110" s="29">
        <v>0.15500000000000025</v>
      </c>
      <c r="HA110" s="29">
        <v>0.15500000000000025</v>
      </c>
      <c r="HB110" s="39" t="s">
        <v>163</v>
      </c>
      <c r="HC110" s="39" t="s">
        <v>163</v>
      </c>
      <c r="HD110" s="39" t="s">
        <v>163</v>
      </c>
      <c r="HE110" s="29">
        <v>0.06</v>
      </c>
      <c r="HF110" s="29">
        <v>0.06</v>
      </c>
      <c r="HG110" s="29">
        <v>0.06</v>
      </c>
      <c r="HH110" s="29">
        <v>0.06</v>
      </c>
      <c r="HI110" s="36" t="s">
        <v>163</v>
      </c>
      <c r="HJ110" s="36" t="s">
        <v>163</v>
      </c>
      <c r="HK110" s="39" t="s">
        <v>163</v>
      </c>
      <c r="HL110" s="29">
        <v>0.06</v>
      </c>
      <c r="HM110" s="29">
        <v>0.06</v>
      </c>
      <c r="HN110" s="39" t="s">
        <v>163</v>
      </c>
      <c r="HO110" s="39" t="s">
        <v>163</v>
      </c>
      <c r="HP110" s="39" t="s">
        <v>163</v>
      </c>
      <c r="HQ110" s="39" t="s">
        <v>163</v>
      </c>
      <c r="HR110" s="39" t="s">
        <v>163</v>
      </c>
      <c r="HS110" s="39" t="s">
        <v>163</v>
      </c>
      <c r="HT110" s="39" t="s">
        <v>163</v>
      </c>
      <c r="HU110" s="39" t="s">
        <v>163</v>
      </c>
      <c r="HV110" s="39" t="s">
        <v>163</v>
      </c>
      <c r="HW110" s="39" t="s">
        <v>163</v>
      </c>
      <c r="HX110" s="39" t="s">
        <v>163</v>
      </c>
      <c r="HY110" s="39" t="s">
        <v>163</v>
      </c>
      <c r="HZ110" s="29">
        <v>0.06</v>
      </c>
      <c r="IA110" s="39" t="s">
        <v>163</v>
      </c>
      <c r="IB110" s="39" t="s">
        <v>163</v>
      </c>
      <c r="IC110" s="29">
        <v>0.06</v>
      </c>
      <c r="ID110" s="39" t="s">
        <v>163</v>
      </c>
      <c r="IE110" s="39" t="s">
        <v>163</v>
      </c>
      <c r="IF110" s="39" t="s">
        <v>163</v>
      </c>
      <c r="IG110" s="39" t="s">
        <v>163</v>
      </c>
      <c r="IH110" s="39" t="s">
        <v>163</v>
      </c>
      <c r="II110" s="39" t="s">
        <v>163</v>
      </c>
      <c r="IJ110" s="39" t="s">
        <v>163</v>
      </c>
      <c r="IK110" s="39" t="s">
        <v>163</v>
      </c>
      <c r="IL110" s="39" t="s">
        <v>163</v>
      </c>
      <c r="IM110" s="39" t="s">
        <v>163</v>
      </c>
      <c r="IN110" s="39" t="s">
        <v>163</v>
      </c>
      <c r="IO110" s="39"/>
      <c r="IP110" s="39" t="s">
        <v>163</v>
      </c>
      <c r="IQ110" s="39" t="s">
        <v>163</v>
      </c>
      <c r="IR110" s="39" t="s">
        <v>163</v>
      </c>
      <c r="IS110" s="39" t="s">
        <v>163</v>
      </c>
      <c r="IT110" s="39" t="s">
        <v>163</v>
      </c>
      <c r="IU110" s="39" t="s">
        <v>163</v>
      </c>
      <c r="IV110" s="39" t="s">
        <v>163</v>
      </c>
      <c r="IW110" s="39" t="s">
        <v>163</v>
      </c>
      <c r="IX110" s="39" t="s">
        <v>163</v>
      </c>
      <c r="IY110" s="39" t="s">
        <v>163</v>
      </c>
      <c r="IZ110" s="39" t="s">
        <v>163</v>
      </c>
      <c r="JA110" s="39" t="s">
        <v>163</v>
      </c>
      <c r="JB110" s="39" t="s">
        <v>163</v>
      </c>
      <c r="JC110" s="39"/>
    </row>
    <row r="111" spans="3:263" x14ac:dyDescent="0.25">
      <c r="C111" s="50" t="s">
        <v>233</v>
      </c>
      <c r="D111" s="50" t="s">
        <v>651</v>
      </c>
      <c r="E111" s="50" t="s">
        <v>623</v>
      </c>
      <c r="O111" s="478"/>
      <c r="P111" s="28">
        <v>1.7999999999999999E-2</v>
      </c>
      <c r="Q111" s="29">
        <v>1.7999999999999999E-2</v>
      </c>
      <c r="R111" s="29">
        <v>1.7999999999999999E-2</v>
      </c>
      <c r="S111" s="36" t="s">
        <v>163</v>
      </c>
      <c r="T111" s="36" t="s">
        <v>163</v>
      </c>
      <c r="U111" s="36" t="s">
        <v>163</v>
      </c>
      <c r="V111" s="36" t="s">
        <v>163</v>
      </c>
      <c r="W111" s="36" t="s">
        <v>163</v>
      </c>
      <c r="X111" s="29">
        <v>1.7999999999999999E-2</v>
      </c>
      <c r="Y111" s="36" t="s">
        <v>163</v>
      </c>
      <c r="Z111" s="36" t="s">
        <v>163</v>
      </c>
      <c r="AA111" s="29">
        <v>1.7999999999999999E-2</v>
      </c>
      <c r="AB111" s="29">
        <v>1.4E-2</v>
      </c>
      <c r="AC111" s="36" t="s">
        <v>163</v>
      </c>
      <c r="AD111" s="36" t="s">
        <v>163</v>
      </c>
      <c r="AE111" s="29">
        <v>1.7999999999999999E-2</v>
      </c>
      <c r="AF111" s="36" t="s">
        <v>163</v>
      </c>
      <c r="AG111" s="70">
        <v>0.02</v>
      </c>
      <c r="AH111" s="36" t="s">
        <v>163</v>
      </c>
      <c r="AI111" s="36" t="s">
        <v>163</v>
      </c>
      <c r="AJ111" s="70">
        <v>0.02</v>
      </c>
      <c r="AK111" s="70">
        <v>0.02</v>
      </c>
      <c r="AL111" s="70">
        <v>0.02</v>
      </c>
      <c r="AM111" s="70">
        <v>0.02</v>
      </c>
      <c r="AN111" s="36" t="s">
        <v>163</v>
      </c>
      <c r="AO111" s="70">
        <v>0.02</v>
      </c>
      <c r="AP111" s="70">
        <v>0.02</v>
      </c>
      <c r="AQ111" s="36" t="s">
        <v>163</v>
      </c>
      <c r="AR111" s="70">
        <v>0.02</v>
      </c>
      <c r="AS111" s="70">
        <v>0.02</v>
      </c>
      <c r="AT111" s="70">
        <v>0.02</v>
      </c>
      <c r="AU111" s="70">
        <v>0.02</v>
      </c>
      <c r="AV111" s="36" t="s">
        <v>163</v>
      </c>
      <c r="AW111" s="70">
        <v>0.02</v>
      </c>
      <c r="AX111" s="70">
        <v>0.02</v>
      </c>
      <c r="AY111" s="70">
        <v>0.02</v>
      </c>
      <c r="AZ111" s="70">
        <v>0.02</v>
      </c>
      <c r="BA111" s="36" t="s">
        <v>163</v>
      </c>
      <c r="BB111" s="36" t="s">
        <v>163</v>
      </c>
      <c r="BC111" s="70">
        <v>0.02</v>
      </c>
      <c r="BD111" s="70">
        <v>0.02</v>
      </c>
      <c r="BE111" s="70">
        <v>0.02</v>
      </c>
      <c r="BF111" s="70">
        <v>0.02</v>
      </c>
      <c r="BG111" s="70">
        <v>0.02</v>
      </c>
      <c r="BH111" s="70">
        <v>0.02</v>
      </c>
      <c r="BI111" s="70">
        <v>0.02</v>
      </c>
      <c r="BJ111" s="70">
        <v>0.02</v>
      </c>
      <c r="BK111" s="36" t="s">
        <v>163</v>
      </c>
      <c r="BL111" s="36" t="s">
        <v>163</v>
      </c>
      <c r="BM111" s="70">
        <v>0.02</v>
      </c>
      <c r="BN111" s="70">
        <v>0.02</v>
      </c>
      <c r="BO111" s="36" t="s">
        <v>163</v>
      </c>
      <c r="BP111" s="36" t="s">
        <v>163</v>
      </c>
      <c r="BQ111" s="36" t="s">
        <v>163</v>
      </c>
      <c r="BR111" s="36" t="s">
        <v>163</v>
      </c>
      <c r="BS111" s="36" t="s">
        <v>163</v>
      </c>
      <c r="BT111" s="36" t="s">
        <v>163</v>
      </c>
      <c r="BU111" s="36" t="s">
        <v>163</v>
      </c>
      <c r="BV111" s="70">
        <v>0.02</v>
      </c>
      <c r="BW111" s="70">
        <v>0.02</v>
      </c>
      <c r="BX111" s="70">
        <v>0.02</v>
      </c>
      <c r="BY111" s="36" t="s">
        <v>163</v>
      </c>
      <c r="BZ111" s="70">
        <v>0.02</v>
      </c>
      <c r="CA111" s="70">
        <v>0.02</v>
      </c>
      <c r="CB111" s="70">
        <v>0.02</v>
      </c>
      <c r="CC111" s="70">
        <v>0.02</v>
      </c>
      <c r="CD111" s="70">
        <v>0.02</v>
      </c>
      <c r="CE111" s="36" t="s">
        <v>163</v>
      </c>
      <c r="CF111" s="36" t="s">
        <v>163</v>
      </c>
      <c r="CG111" s="70">
        <v>0.02</v>
      </c>
      <c r="CH111" s="70">
        <v>0.02</v>
      </c>
      <c r="CI111" s="36" t="s">
        <v>163</v>
      </c>
      <c r="CJ111" s="70">
        <v>0.02</v>
      </c>
      <c r="CK111" s="70">
        <v>0.02</v>
      </c>
      <c r="CL111" s="70">
        <v>0.02</v>
      </c>
      <c r="CM111" s="70">
        <v>0.02</v>
      </c>
      <c r="CN111" s="36" t="s">
        <v>163</v>
      </c>
      <c r="CO111" s="36" t="s">
        <v>163</v>
      </c>
      <c r="CP111" s="36" t="s">
        <v>163</v>
      </c>
      <c r="CQ111" s="29">
        <v>0.15500000000000025</v>
      </c>
      <c r="CR111" s="29">
        <v>0.15500000000000025</v>
      </c>
      <c r="CS111" s="29">
        <v>0.15500000000000025</v>
      </c>
      <c r="CT111" s="29">
        <v>0.15500000000000025</v>
      </c>
      <c r="CU111" s="36" t="s">
        <v>163</v>
      </c>
      <c r="CV111" s="36" t="s">
        <v>163</v>
      </c>
      <c r="CW111" s="29">
        <v>0.15500000000000025</v>
      </c>
      <c r="CX111" s="29">
        <v>0.15500000000000025</v>
      </c>
      <c r="CY111" s="29">
        <v>0.15500000000000025</v>
      </c>
      <c r="CZ111" s="29">
        <v>0.15500000000000025</v>
      </c>
      <c r="DA111" s="29">
        <v>0.15500000000000025</v>
      </c>
      <c r="DB111" s="29">
        <v>0.15500000000000025</v>
      </c>
      <c r="DC111" s="36" t="s">
        <v>163</v>
      </c>
      <c r="DD111" s="36" t="s">
        <v>163</v>
      </c>
      <c r="DE111" s="29">
        <v>0.15500000000000025</v>
      </c>
      <c r="DF111" s="29">
        <v>0.15500000000000025</v>
      </c>
      <c r="DG111" s="29">
        <v>0.15500000000000025</v>
      </c>
      <c r="DH111" s="29">
        <v>0.15500000000000025</v>
      </c>
      <c r="DI111" s="36" t="s">
        <v>163</v>
      </c>
      <c r="DJ111" s="36" t="s">
        <v>163</v>
      </c>
      <c r="DK111" s="36" t="s">
        <v>163</v>
      </c>
      <c r="DL111" s="36" t="s">
        <v>163</v>
      </c>
      <c r="DM111" s="36" t="s">
        <v>163</v>
      </c>
      <c r="DN111" s="29">
        <v>0.15500000000000025</v>
      </c>
      <c r="DO111" s="29">
        <v>0.15500000000000025</v>
      </c>
      <c r="DP111" s="36" t="s">
        <v>163</v>
      </c>
      <c r="DQ111" s="29">
        <v>0.15500000000000025</v>
      </c>
      <c r="DR111" s="29">
        <v>0.15500000000000025</v>
      </c>
      <c r="DS111" s="29">
        <v>0.15500000000000025</v>
      </c>
      <c r="DT111" s="29">
        <v>0.15500000000000025</v>
      </c>
      <c r="DU111" s="29">
        <v>0.15500000000000025</v>
      </c>
      <c r="DV111" s="29">
        <v>0.15500000000000025</v>
      </c>
      <c r="DW111" s="29">
        <v>0.15500000000000025</v>
      </c>
      <c r="DX111" s="29">
        <v>0.15500000000000025</v>
      </c>
      <c r="DY111" s="29">
        <v>0.15500000000000025</v>
      </c>
      <c r="DZ111" s="29">
        <v>0.15500000000000025</v>
      </c>
      <c r="EA111" s="29">
        <v>0.15500000000000025</v>
      </c>
      <c r="EB111" s="36" t="s">
        <v>163</v>
      </c>
      <c r="EC111" s="36" t="s">
        <v>163</v>
      </c>
      <c r="ED111" s="36" t="s">
        <v>163</v>
      </c>
      <c r="EE111" s="29">
        <v>0.15500000000000025</v>
      </c>
      <c r="EF111" s="29">
        <v>0.15500000000000025</v>
      </c>
      <c r="EG111" s="29">
        <v>0.15500000000000025</v>
      </c>
      <c r="EH111" s="36" t="s">
        <v>163</v>
      </c>
      <c r="EI111" s="36" t="s">
        <v>163</v>
      </c>
      <c r="EJ111" s="29">
        <v>0.15500000000000025</v>
      </c>
      <c r="EK111" s="29">
        <v>0.15500000000000025</v>
      </c>
      <c r="EL111" s="29">
        <v>0.15500000000000025</v>
      </c>
      <c r="EM111" s="29">
        <v>0.15500000000000025</v>
      </c>
      <c r="EN111" s="29">
        <v>0.15500000000000025</v>
      </c>
      <c r="EO111" s="29">
        <v>0.15500000000000025</v>
      </c>
      <c r="EP111" s="36" t="s">
        <v>163</v>
      </c>
      <c r="EQ111" s="36" t="s">
        <v>163</v>
      </c>
      <c r="ER111" s="36" t="s">
        <v>163</v>
      </c>
      <c r="ES111" s="36" t="s">
        <v>163</v>
      </c>
      <c r="ET111" s="29">
        <v>0.15500000000000025</v>
      </c>
      <c r="EU111" s="36" t="s">
        <v>163</v>
      </c>
      <c r="EV111" s="29">
        <v>0.15500000000000025</v>
      </c>
      <c r="EW111" s="29">
        <v>0.15500000000000025</v>
      </c>
      <c r="EX111" s="29">
        <v>0.15500000000000025</v>
      </c>
      <c r="EY111" s="29">
        <v>0.15500000000000025</v>
      </c>
      <c r="EZ111" s="29">
        <v>0.15500000000000025</v>
      </c>
      <c r="FA111" s="29">
        <v>0.15500000000000025</v>
      </c>
      <c r="FB111" s="29">
        <v>0.15500000000000025</v>
      </c>
      <c r="FC111" s="29">
        <v>0.15500000000000025</v>
      </c>
      <c r="FD111" s="36" t="s">
        <v>163</v>
      </c>
      <c r="FE111" s="36" t="s">
        <v>163</v>
      </c>
      <c r="FF111" s="36" t="s">
        <v>163</v>
      </c>
      <c r="FG111" s="29">
        <v>0.15500000000000025</v>
      </c>
      <c r="FH111" s="29">
        <v>0.15500000000000025</v>
      </c>
      <c r="FI111" s="29">
        <v>0.15500000000000025</v>
      </c>
      <c r="FJ111" s="29">
        <v>0.15500000000000025</v>
      </c>
      <c r="FK111" s="36" t="s">
        <v>163</v>
      </c>
      <c r="FL111" s="36" t="s">
        <v>163</v>
      </c>
      <c r="FM111" s="36" t="s">
        <v>163</v>
      </c>
      <c r="FN111" s="29">
        <v>0.15500000000000025</v>
      </c>
      <c r="FO111" s="29">
        <v>0.15500000000000025</v>
      </c>
      <c r="FP111" s="29">
        <v>0.15500000000000025</v>
      </c>
      <c r="FQ111" s="29">
        <v>0.15500000000000025</v>
      </c>
      <c r="FR111" s="29">
        <v>0.15500000000000025</v>
      </c>
      <c r="FS111" s="29">
        <v>0.15500000000000025</v>
      </c>
      <c r="FT111" s="29">
        <v>0.15500000000000025</v>
      </c>
      <c r="FU111" s="29">
        <v>0.15500000000000025</v>
      </c>
      <c r="FV111" s="29">
        <v>0.15500000000000025</v>
      </c>
      <c r="FW111" s="29">
        <v>0.15500000000000025</v>
      </c>
      <c r="FX111" s="36" t="s">
        <v>163</v>
      </c>
      <c r="FY111" s="36" t="s">
        <v>163</v>
      </c>
      <c r="FZ111" s="29">
        <v>0.15500000000000025</v>
      </c>
      <c r="GA111" s="29">
        <v>0.15500000000000025</v>
      </c>
      <c r="GB111" s="29">
        <v>0.15500000000000025</v>
      </c>
      <c r="GC111" s="36" t="s">
        <v>163</v>
      </c>
      <c r="GD111" s="34" t="s">
        <v>163</v>
      </c>
      <c r="GE111" s="29">
        <v>0.15500000000000025</v>
      </c>
      <c r="GF111" s="29">
        <v>0.15500000000000025</v>
      </c>
      <c r="GG111" s="29">
        <v>0.15500000000000025</v>
      </c>
      <c r="GH111" s="29">
        <v>0.15500000000000025</v>
      </c>
      <c r="GI111" s="36" t="s">
        <v>163</v>
      </c>
      <c r="GJ111" s="36" t="s">
        <v>163</v>
      </c>
      <c r="GK111" s="36" t="s">
        <v>163</v>
      </c>
      <c r="GL111" s="29">
        <v>0.15500000000000025</v>
      </c>
      <c r="GM111" s="29">
        <v>0.15500000000000025</v>
      </c>
      <c r="GN111" s="29">
        <v>0.15500000000000025</v>
      </c>
      <c r="GO111" s="29">
        <v>0.15500000000000025</v>
      </c>
      <c r="GP111" s="29">
        <v>0.06</v>
      </c>
      <c r="GQ111" s="29">
        <v>0.06</v>
      </c>
      <c r="GR111" s="29">
        <v>0.06</v>
      </c>
      <c r="GS111" s="29">
        <v>0.06</v>
      </c>
      <c r="GT111" s="29">
        <v>0.06</v>
      </c>
      <c r="GU111" s="29">
        <v>0.06</v>
      </c>
      <c r="GV111" s="29">
        <v>0.06</v>
      </c>
      <c r="GW111" s="29">
        <v>0.06</v>
      </c>
      <c r="GX111" s="29">
        <v>0.06</v>
      </c>
      <c r="GY111" s="29">
        <v>0.06</v>
      </c>
      <c r="GZ111" s="29">
        <v>0.15500000000000025</v>
      </c>
      <c r="HA111" s="29">
        <v>0.15500000000000025</v>
      </c>
      <c r="HB111" s="39" t="s">
        <v>163</v>
      </c>
      <c r="HC111" s="39" t="s">
        <v>163</v>
      </c>
      <c r="HD111" s="39" t="s">
        <v>163</v>
      </c>
      <c r="HE111" s="29">
        <v>0.06</v>
      </c>
      <c r="HF111" s="29">
        <v>0.06</v>
      </c>
      <c r="HG111" s="29">
        <v>0.06</v>
      </c>
      <c r="HH111" s="29">
        <v>0.06</v>
      </c>
      <c r="HI111" s="36" t="s">
        <v>163</v>
      </c>
      <c r="HJ111" s="36" t="s">
        <v>163</v>
      </c>
      <c r="HK111" s="39" t="s">
        <v>163</v>
      </c>
      <c r="HL111" s="29">
        <v>0.06</v>
      </c>
      <c r="HM111" s="29">
        <v>0.06</v>
      </c>
      <c r="HN111" s="39" t="s">
        <v>163</v>
      </c>
      <c r="HO111" s="39" t="s">
        <v>163</v>
      </c>
      <c r="HP111" s="39" t="s">
        <v>163</v>
      </c>
      <c r="HQ111" s="39" t="s">
        <v>163</v>
      </c>
      <c r="HR111" s="39" t="s">
        <v>163</v>
      </c>
      <c r="HS111" s="39" t="s">
        <v>163</v>
      </c>
      <c r="HT111" s="39" t="s">
        <v>163</v>
      </c>
      <c r="HU111" s="39" t="s">
        <v>163</v>
      </c>
      <c r="HV111" s="39" t="s">
        <v>163</v>
      </c>
      <c r="HW111" s="39" t="s">
        <v>163</v>
      </c>
      <c r="HX111" s="39" t="s">
        <v>163</v>
      </c>
      <c r="HY111" s="39" t="s">
        <v>163</v>
      </c>
      <c r="HZ111" s="29">
        <v>0.06</v>
      </c>
      <c r="IA111" s="39" t="s">
        <v>163</v>
      </c>
      <c r="IB111" s="39" t="s">
        <v>163</v>
      </c>
      <c r="IC111" s="29">
        <v>0.06</v>
      </c>
      <c r="ID111" s="39" t="s">
        <v>163</v>
      </c>
      <c r="IE111" s="39" t="s">
        <v>163</v>
      </c>
      <c r="IF111" s="39" t="s">
        <v>163</v>
      </c>
      <c r="IG111" s="39" t="s">
        <v>163</v>
      </c>
      <c r="IH111" s="39" t="s">
        <v>163</v>
      </c>
      <c r="II111" s="39" t="s">
        <v>163</v>
      </c>
      <c r="IJ111" s="39" t="s">
        <v>163</v>
      </c>
      <c r="IK111" s="39" t="s">
        <v>163</v>
      </c>
      <c r="IL111" s="39" t="s">
        <v>163</v>
      </c>
      <c r="IM111" s="39" t="s">
        <v>163</v>
      </c>
      <c r="IN111" s="39" t="s">
        <v>163</v>
      </c>
      <c r="IO111" s="39"/>
      <c r="IP111" s="39" t="s">
        <v>163</v>
      </c>
      <c r="IQ111" s="39" t="s">
        <v>163</v>
      </c>
      <c r="IR111" s="39" t="s">
        <v>163</v>
      </c>
      <c r="IS111" s="39" t="s">
        <v>163</v>
      </c>
      <c r="IT111" s="39" t="s">
        <v>163</v>
      </c>
      <c r="IU111" s="39" t="s">
        <v>163</v>
      </c>
      <c r="IV111" s="39" t="s">
        <v>163</v>
      </c>
      <c r="IW111" s="39" t="s">
        <v>163</v>
      </c>
      <c r="IX111" s="39" t="s">
        <v>163</v>
      </c>
      <c r="IY111" s="39" t="s">
        <v>163</v>
      </c>
      <c r="IZ111" s="39" t="s">
        <v>163</v>
      </c>
      <c r="JA111" s="39" t="s">
        <v>163</v>
      </c>
      <c r="JB111" s="39" t="s">
        <v>163</v>
      </c>
      <c r="JC111" s="39"/>
    </row>
    <row r="112" spans="3:263" x14ac:dyDescent="0.25">
      <c r="C112" s="50" t="s">
        <v>235</v>
      </c>
      <c r="D112" s="50" t="s">
        <v>651</v>
      </c>
      <c r="E112" s="50" t="s">
        <v>623</v>
      </c>
      <c r="O112" s="478"/>
      <c r="P112" s="28">
        <v>1.7999999999999999E-2</v>
      </c>
      <c r="Q112" s="29">
        <v>1.7999999999999999E-2</v>
      </c>
      <c r="R112" s="29">
        <v>1.7999999999999999E-2</v>
      </c>
      <c r="S112" s="36" t="s">
        <v>163</v>
      </c>
      <c r="T112" s="36" t="s">
        <v>163</v>
      </c>
      <c r="U112" s="36" t="s">
        <v>163</v>
      </c>
      <c r="V112" s="36" t="s">
        <v>163</v>
      </c>
      <c r="W112" s="36" t="s">
        <v>163</v>
      </c>
      <c r="X112" s="29">
        <v>1.4E-2</v>
      </c>
      <c r="Y112" s="36" t="s">
        <v>163</v>
      </c>
      <c r="Z112" s="36" t="s">
        <v>163</v>
      </c>
      <c r="AA112" s="29">
        <v>1.7999999999999999E-2</v>
      </c>
      <c r="AB112" s="29">
        <v>1.4E-2</v>
      </c>
      <c r="AC112" s="36" t="s">
        <v>163</v>
      </c>
      <c r="AD112" s="36" t="s">
        <v>163</v>
      </c>
      <c r="AE112" s="29">
        <v>1.7999999999999999E-2</v>
      </c>
      <c r="AF112" s="36" t="s">
        <v>163</v>
      </c>
      <c r="AG112" s="70">
        <v>0.02</v>
      </c>
      <c r="AH112" s="36" t="s">
        <v>163</v>
      </c>
      <c r="AI112" s="36" t="s">
        <v>163</v>
      </c>
      <c r="AJ112" s="70">
        <v>0.02</v>
      </c>
      <c r="AK112" s="70">
        <v>0.02</v>
      </c>
      <c r="AL112" s="70">
        <v>0.02</v>
      </c>
      <c r="AM112" s="70">
        <v>0.02</v>
      </c>
      <c r="AN112" s="36" t="s">
        <v>163</v>
      </c>
      <c r="AO112" s="70">
        <v>0.02</v>
      </c>
      <c r="AP112" s="70">
        <v>0.02</v>
      </c>
      <c r="AQ112" s="36" t="s">
        <v>163</v>
      </c>
      <c r="AR112" s="70">
        <v>0.02</v>
      </c>
      <c r="AS112" s="70">
        <v>0.02</v>
      </c>
      <c r="AT112" s="70">
        <v>0.02</v>
      </c>
      <c r="AU112" s="70">
        <v>0.02</v>
      </c>
      <c r="AV112" s="36" t="s">
        <v>163</v>
      </c>
      <c r="AW112" s="70">
        <v>0.02</v>
      </c>
      <c r="AX112" s="70">
        <v>0.02</v>
      </c>
      <c r="AY112" s="70">
        <v>0.02</v>
      </c>
      <c r="AZ112" s="70">
        <v>0.02</v>
      </c>
      <c r="BA112" s="36" t="s">
        <v>163</v>
      </c>
      <c r="BB112" s="36" t="s">
        <v>163</v>
      </c>
      <c r="BC112" s="36" t="s">
        <v>163</v>
      </c>
      <c r="BD112" s="36" t="s">
        <v>163</v>
      </c>
      <c r="BE112" s="70">
        <v>0.02</v>
      </c>
      <c r="BF112" s="70">
        <v>0.02</v>
      </c>
      <c r="BG112" s="70">
        <v>0.02</v>
      </c>
      <c r="BH112" s="70">
        <v>0.02</v>
      </c>
      <c r="BI112" s="70">
        <v>0.02</v>
      </c>
      <c r="BJ112" s="70">
        <v>0.02</v>
      </c>
      <c r="BK112" s="36" t="s">
        <v>163</v>
      </c>
      <c r="BL112" s="36" t="s">
        <v>163</v>
      </c>
      <c r="BM112" s="70">
        <v>0.02</v>
      </c>
      <c r="BN112" s="70">
        <v>0.02</v>
      </c>
      <c r="BO112" s="36" t="s">
        <v>163</v>
      </c>
      <c r="BP112" s="36" t="s">
        <v>163</v>
      </c>
      <c r="BQ112" s="36" t="s">
        <v>163</v>
      </c>
      <c r="BR112" s="36" t="s">
        <v>163</v>
      </c>
      <c r="BS112" s="36" t="s">
        <v>163</v>
      </c>
      <c r="BT112" s="36" t="s">
        <v>163</v>
      </c>
      <c r="BU112" s="36" t="s">
        <v>163</v>
      </c>
      <c r="BV112" s="70">
        <v>0.02</v>
      </c>
      <c r="BW112" s="70">
        <v>0.02</v>
      </c>
      <c r="BX112" s="70">
        <v>0.02</v>
      </c>
      <c r="BY112" s="36" t="s">
        <v>163</v>
      </c>
      <c r="BZ112" s="70">
        <v>0.02</v>
      </c>
      <c r="CA112" s="70">
        <v>0.02</v>
      </c>
      <c r="CB112" s="70">
        <v>0.02</v>
      </c>
      <c r="CC112" s="70">
        <v>0.02</v>
      </c>
      <c r="CD112" s="70">
        <v>0.02</v>
      </c>
      <c r="CE112" s="36" t="s">
        <v>163</v>
      </c>
      <c r="CF112" s="36" t="s">
        <v>163</v>
      </c>
      <c r="CG112" s="70">
        <v>0.02</v>
      </c>
      <c r="CH112" s="70">
        <v>0.02</v>
      </c>
      <c r="CI112" s="36" t="s">
        <v>163</v>
      </c>
      <c r="CJ112" s="70">
        <v>0.02</v>
      </c>
      <c r="CK112" s="70">
        <v>0.02</v>
      </c>
      <c r="CL112" s="70">
        <v>0.02</v>
      </c>
      <c r="CM112" s="70">
        <v>0.02</v>
      </c>
      <c r="CN112" s="36" t="s">
        <v>163</v>
      </c>
      <c r="CO112" s="36" t="s">
        <v>163</v>
      </c>
      <c r="CP112" s="36" t="s">
        <v>163</v>
      </c>
      <c r="CQ112" s="29">
        <v>0.15500000000000025</v>
      </c>
      <c r="CR112" s="29">
        <v>0.15500000000000025</v>
      </c>
      <c r="CS112" s="29">
        <v>0.15500000000000025</v>
      </c>
      <c r="CT112" s="29">
        <v>0.15500000000000025</v>
      </c>
      <c r="CU112" s="36" t="s">
        <v>163</v>
      </c>
      <c r="CV112" s="36" t="s">
        <v>163</v>
      </c>
      <c r="CW112" s="29">
        <v>0.15500000000000025</v>
      </c>
      <c r="CX112" s="29">
        <v>0.15500000000000025</v>
      </c>
      <c r="CY112" s="29">
        <v>0.15500000000000025</v>
      </c>
      <c r="CZ112" s="29">
        <v>0.15500000000000025</v>
      </c>
      <c r="DA112" s="29">
        <v>0.15500000000000025</v>
      </c>
      <c r="DB112" s="29">
        <v>0.15500000000000025</v>
      </c>
      <c r="DC112" s="36" t="s">
        <v>163</v>
      </c>
      <c r="DD112" s="36" t="s">
        <v>163</v>
      </c>
      <c r="DE112" s="29">
        <v>0.15500000000000025</v>
      </c>
      <c r="DF112" s="29">
        <v>0.15500000000000025</v>
      </c>
      <c r="DG112" s="29">
        <v>0.15500000000000025</v>
      </c>
      <c r="DH112" s="29">
        <v>0.15500000000000025</v>
      </c>
      <c r="DI112" s="36" t="s">
        <v>163</v>
      </c>
      <c r="DJ112" s="36" t="s">
        <v>163</v>
      </c>
      <c r="DK112" s="36" t="s">
        <v>163</v>
      </c>
      <c r="DL112" s="36" t="s">
        <v>163</v>
      </c>
      <c r="DM112" s="36" t="s">
        <v>163</v>
      </c>
      <c r="DN112" s="29">
        <v>0.15500000000000025</v>
      </c>
      <c r="DO112" s="29">
        <v>0.15500000000000025</v>
      </c>
      <c r="DP112" s="36" t="s">
        <v>163</v>
      </c>
      <c r="DQ112" s="29">
        <v>0.15500000000000025</v>
      </c>
      <c r="DR112" s="29">
        <v>0.15500000000000025</v>
      </c>
      <c r="DS112" s="29">
        <v>0.15500000000000025</v>
      </c>
      <c r="DT112" s="29">
        <v>0.15500000000000025</v>
      </c>
      <c r="DU112" s="29">
        <v>0.15500000000000025</v>
      </c>
      <c r="DV112" s="29">
        <v>0.15500000000000025</v>
      </c>
      <c r="DW112" s="29">
        <v>0.15500000000000025</v>
      </c>
      <c r="DX112" s="29">
        <v>0.15500000000000025</v>
      </c>
      <c r="DY112" s="29">
        <v>0.15500000000000025</v>
      </c>
      <c r="DZ112" s="29">
        <v>0.15500000000000025</v>
      </c>
      <c r="EA112" s="29">
        <v>0.15500000000000025</v>
      </c>
      <c r="EB112" s="36" t="s">
        <v>163</v>
      </c>
      <c r="EC112" s="36" t="s">
        <v>163</v>
      </c>
      <c r="ED112" s="36" t="s">
        <v>163</v>
      </c>
      <c r="EE112" s="29">
        <v>0.15500000000000025</v>
      </c>
      <c r="EF112" s="29">
        <v>0.15500000000000025</v>
      </c>
      <c r="EG112" s="36" t="s">
        <v>163</v>
      </c>
      <c r="EH112" s="36" t="s">
        <v>163</v>
      </c>
      <c r="EI112" s="36" t="s">
        <v>163</v>
      </c>
      <c r="EJ112" s="29">
        <v>0.15500000000000025</v>
      </c>
      <c r="EK112" s="29">
        <v>0.15500000000000025</v>
      </c>
      <c r="EL112" s="29">
        <v>0.15500000000000025</v>
      </c>
      <c r="EM112" s="29">
        <v>0.15500000000000025</v>
      </c>
      <c r="EN112" s="29">
        <v>0.15500000000000025</v>
      </c>
      <c r="EO112" s="29">
        <v>0.15500000000000025</v>
      </c>
      <c r="EP112" s="36" t="s">
        <v>163</v>
      </c>
      <c r="EQ112" s="36" t="s">
        <v>163</v>
      </c>
      <c r="ER112" s="36" t="s">
        <v>163</v>
      </c>
      <c r="ES112" s="36" t="s">
        <v>163</v>
      </c>
      <c r="ET112" s="29">
        <v>0.15500000000000025</v>
      </c>
      <c r="EU112" s="36" t="s">
        <v>163</v>
      </c>
      <c r="EV112" s="29">
        <v>0.15500000000000025</v>
      </c>
      <c r="EW112" s="29">
        <v>0.15500000000000025</v>
      </c>
      <c r="EX112" s="29">
        <v>0.15500000000000025</v>
      </c>
      <c r="EY112" s="29">
        <v>0.15500000000000025</v>
      </c>
      <c r="EZ112" s="29">
        <v>0.15500000000000025</v>
      </c>
      <c r="FA112" s="29">
        <v>0.15500000000000025</v>
      </c>
      <c r="FB112" s="29">
        <v>0.15500000000000025</v>
      </c>
      <c r="FC112" s="29">
        <v>0.15500000000000025</v>
      </c>
      <c r="FD112" s="36" t="s">
        <v>163</v>
      </c>
      <c r="FE112" s="36" t="s">
        <v>163</v>
      </c>
      <c r="FF112" s="36" t="s">
        <v>163</v>
      </c>
      <c r="FG112" s="29">
        <v>0.15500000000000025</v>
      </c>
      <c r="FH112" s="29">
        <v>0.15500000000000025</v>
      </c>
      <c r="FI112" s="29">
        <v>0.15500000000000025</v>
      </c>
      <c r="FJ112" s="29">
        <v>0.15500000000000025</v>
      </c>
      <c r="FK112" s="36" t="s">
        <v>163</v>
      </c>
      <c r="FL112" s="36" t="s">
        <v>163</v>
      </c>
      <c r="FM112" s="36" t="s">
        <v>163</v>
      </c>
      <c r="FN112" s="29">
        <v>0.15500000000000025</v>
      </c>
      <c r="FO112" s="29">
        <v>0.15500000000000025</v>
      </c>
      <c r="FP112" s="29">
        <v>0.15500000000000025</v>
      </c>
      <c r="FQ112" s="29">
        <v>0.15500000000000025</v>
      </c>
      <c r="FR112" s="29">
        <v>0.15500000000000025</v>
      </c>
      <c r="FS112" s="29">
        <v>0.15500000000000025</v>
      </c>
      <c r="FT112" s="29">
        <v>0.15500000000000025</v>
      </c>
      <c r="FU112" s="29">
        <v>0.15500000000000025</v>
      </c>
      <c r="FV112" s="29">
        <v>0.15500000000000025</v>
      </c>
      <c r="FW112" s="29">
        <v>0.15500000000000025</v>
      </c>
      <c r="FX112" s="36" t="s">
        <v>163</v>
      </c>
      <c r="FY112" s="36" t="s">
        <v>163</v>
      </c>
      <c r="FZ112" s="29">
        <v>0.15500000000000025</v>
      </c>
      <c r="GA112" s="29">
        <v>0.15500000000000025</v>
      </c>
      <c r="GB112" s="29">
        <v>0.15500000000000025</v>
      </c>
      <c r="GC112" s="36" t="s">
        <v>163</v>
      </c>
      <c r="GD112" s="34" t="s">
        <v>163</v>
      </c>
      <c r="GE112" s="29">
        <v>0.15500000000000025</v>
      </c>
      <c r="GF112" s="29">
        <v>0.15500000000000025</v>
      </c>
      <c r="GG112" s="29">
        <v>0.15500000000000025</v>
      </c>
      <c r="GH112" s="29">
        <v>0.15500000000000025</v>
      </c>
      <c r="GI112" s="36" t="s">
        <v>163</v>
      </c>
      <c r="GJ112" s="36" t="s">
        <v>163</v>
      </c>
      <c r="GK112" s="36" t="s">
        <v>163</v>
      </c>
      <c r="GL112" s="29">
        <v>0.15500000000000025</v>
      </c>
      <c r="GM112" s="29">
        <v>0.15500000000000025</v>
      </c>
      <c r="GN112" s="29">
        <v>0.15500000000000025</v>
      </c>
      <c r="GO112" s="29">
        <v>0.15500000000000025</v>
      </c>
      <c r="GP112" s="29">
        <v>0.06</v>
      </c>
      <c r="GQ112" s="29">
        <v>0.06</v>
      </c>
      <c r="GR112" s="29">
        <v>0.06</v>
      </c>
      <c r="GS112" s="29">
        <v>0.06</v>
      </c>
      <c r="GT112" s="29">
        <v>0.06</v>
      </c>
      <c r="GU112" s="29">
        <v>0.06</v>
      </c>
      <c r="GV112" s="29">
        <v>0.06</v>
      </c>
      <c r="GW112" s="29">
        <v>0.06</v>
      </c>
      <c r="GX112" s="29">
        <v>0.06</v>
      </c>
      <c r="GY112" s="29">
        <v>0.06</v>
      </c>
      <c r="GZ112" s="29">
        <v>0.15500000000000025</v>
      </c>
      <c r="HA112" s="29">
        <v>0.15500000000000025</v>
      </c>
      <c r="HB112" s="39" t="s">
        <v>163</v>
      </c>
      <c r="HC112" s="39" t="s">
        <v>163</v>
      </c>
      <c r="HD112" s="39" t="s">
        <v>163</v>
      </c>
      <c r="HE112" s="29">
        <v>0.06</v>
      </c>
      <c r="HF112" s="29">
        <v>0.06</v>
      </c>
      <c r="HG112" s="29">
        <v>0.06</v>
      </c>
      <c r="HH112" s="29">
        <v>0.06</v>
      </c>
      <c r="HI112" s="36" t="s">
        <v>163</v>
      </c>
      <c r="HJ112" s="36" t="s">
        <v>163</v>
      </c>
      <c r="HK112" s="39" t="s">
        <v>163</v>
      </c>
      <c r="HL112" s="29">
        <v>0.06</v>
      </c>
      <c r="HM112" s="29">
        <v>0.06</v>
      </c>
      <c r="HN112" s="39" t="s">
        <v>163</v>
      </c>
      <c r="HO112" s="39" t="s">
        <v>163</v>
      </c>
      <c r="HP112" s="39" t="s">
        <v>163</v>
      </c>
      <c r="HQ112" s="39" t="s">
        <v>163</v>
      </c>
      <c r="HR112" s="39" t="s">
        <v>163</v>
      </c>
      <c r="HS112" s="39" t="s">
        <v>163</v>
      </c>
      <c r="HT112" s="39" t="s">
        <v>163</v>
      </c>
      <c r="HU112" s="39" t="s">
        <v>163</v>
      </c>
      <c r="HV112" s="39" t="s">
        <v>163</v>
      </c>
      <c r="HW112" s="39" t="s">
        <v>163</v>
      </c>
      <c r="HX112" s="39" t="s">
        <v>163</v>
      </c>
      <c r="HY112" s="39" t="s">
        <v>163</v>
      </c>
      <c r="HZ112" s="29">
        <v>0.06</v>
      </c>
      <c r="IA112" s="39" t="s">
        <v>163</v>
      </c>
      <c r="IB112" s="39" t="s">
        <v>163</v>
      </c>
      <c r="IC112" s="29">
        <v>0.06</v>
      </c>
      <c r="ID112" s="39" t="s">
        <v>163</v>
      </c>
      <c r="IE112" s="39" t="s">
        <v>163</v>
      </c>
      <c r="IF112" s="39" t="s">
        <v>163</v>
      </c>
      <c r="IG112" s="39" t="s">
        <v>163</v>
      </c>
      <c r="IH112" s="39" t="s">
        <v>163</v>
      </c>
      <c r="II112" s="39" t="s">
        <v>163</v>
      </c>
      <c r="IJ112" s="39" t="s">
        <v>163</v>
      </c>
      <c r="IK112" s="39" t="s">
        <v>163</v>
      </c>
      <c r="IL112" s="39" t="s">
        <v>163</v>
      </c>
      <c r="IM112" s="39" t="s">
        <v>163</v>
      </c>
      <c r="IN112" s="39" t="s">
        <v>163</v>
      </c>
      <c r="IO112" s="39"/>
      <c r="IP112" s="39" t="s">
        <v>163</v>
      </c>
      <c r="IQ112" s="39" t="s">
        <v>163</v>
      </c>
      <c r="IR112" s="39" t="s">
        <v>163</v>
      </c>
      <c r="IS112" s="39" t="s">
        <v>163</v>
      </c>
      <c r="IT112" s="39" t="s">
        <v>163</v>
      </c>
      <c r="IU112" s="39" t="s">
        <v>163</v>
      </c>
      <c r="IV112" s="39" t="s">
        <v>163</v>
      </c>
      <c r="IW112" s="39" t="s">
        <v>163</v>
      </c>
      <c r="IX112" s="39" t="s">
        <v>163</v>
      </c>
      <c r="IY112" s="39" t="s">
        <v>163</v>
      </c>
      <c r="IZ112" s="39" t="s">
        <v>163</v>
      </c>
      <c r="JA112" s="39" t="s">
        <v>163</v>
      </c>
      <c r="JB112" s="39" t="s">
        <v>163</v>
      </c>
      <c r="JC112" s="39"/>
    </row>
    <row r="113" spans="3:266" x14ac:dyDescent="0.25">
      <c r="C113" s="50" t="s">
        <v>237</v>
      </c>
      <c r="D113" s="50" t="s">
        <v>623</v>
      </c>
      <c r="E113" s="50" t="s">
        <v>623</v>
      </c>
      <c r="O113" s="478"/>
      <c r="P113" s="28">
        <v>1.4E-2</v>
      </c>
      <c r="Q113" s="29">
        <v>1.4E-2</v>
      </c>
      <c r="R113" s="29">
        <v>1.4E-2</v>
      </c>
      <c r="S113" s="36" t="s">
        <v>163</v>
      </c>
      <c r="T113" s="36" t="s">
        <v>163</v>
      </c>
      <c r="U113" s="36" t="s">
        <v>163</v>
      </c>
      <c r="V113" s="36" t="s">
        <v>163</v>
      </c>
      <c r="W113" s="36" t="s">
        <v>163</v>
      </c>
      <c r="X113" s="29">
        <v>1.4E-2</v>
      </c>
      <c r="Y113" s="36" t="s">
        <v>163</v>
      </c>
      <c r="Z113" s="36" t="s">
        <v>163</v>
      </c>
      <c r="AA113" s="29">
        <v>1.4E-2</v>
      </c>
      <c r="AB113" s="29">
        <v>1.4E-2</v>
      </c>
      <c r="AC113" s="36" t="s">
        <v>163</v>
      </c>
      <c r="AD113" s="36" t="s">
        <v>163</v>
      </c>
      <c r="AE113" s="29">
        <v>1.4E-2</v>
      </c>
      <c r="AF113" s="36" t="s">
        <v>163</v>
      </c>
      <c r="AG113" s="70">
        <v>0.02</v>
      </c>
      <c r="AH113" s="36" t="s">
        <v>163</v>
      </c>
      <c r="AI113" s="36" t="s">
        <v>163</v>
      </c>
      <c r="AJ113" s="70">
        <v>0.02</v>
      </c>
      <c r="AK113" s="70">
        <v>0.02</v>
      </c>
      <c r="AL113" s="70">
        <v>0.02</v>
      </c>
      <c r="AM113" s="70">
        <v>0.02</v>
      </c>
      <c r="AN113" s="36" t="s">
        <v>163</v>
      </c>
      <c r="AO113" s="70">
        <v>0.02</v>
      </c>
      <c r="AP113" s="70">
        <v>0.02</v>
      </c>
      <c r="AQ113" s="36" t="s">
        <v>163</v>
      </c>
      <c r="AR113" s="70">
        <v>0.02</v>
      </c>
      <c r="AS113" s="70">
        <v>0.02</v>
      </c>
      <c r="AT113" s="70">
        <v>0.02</v>
      </c>
      <c r="AU113" s="70">
        <v>0.02</v>
      </c>
      <c r="AV113" s="36" t="s">
        <v>163</v>
      </c>
      <c r="AW113" s="70">
        <v>0.02</v>
      </c>
      <c r="AX113" s="70">
        <v>0.02</v>
      </c>
      <c r="AY113" s="70">
        <v>0.02</v>
      </c>
      <c r="AZ113" s="70">
        <v>0.02</v>
      </c>
      <c r="BA113" s="36" t="s">
        <v>163</v>
      </c>
      <c r="BB113" s="36" t="s">
        <v>163</v>
      </c>
      <c r="BC113" s="36" t="s">
        <v>163</v>
      </c>
      <c r="BD113" s="36" t="s">
        <v>163</v>
      </c>
      <c r="BE113" s="70">
        <v>0.02</v>
      </c>
      <c r="BF113" s="70">
        <v>0.02</v>
      </c>
      <c r="BG113" s="70">
        <v>0.02</v>
      </c>
      <c r="BH113" s="70">
        <v>0.02</v>
      </c>
      <c r="BI113" s="70">
        <v>0.02</v>
      </c>
      <c r="BJ113" s="70">
        <v>0.02</v>
      </c>
      <c r="BK113" s="36" t="s">
        <v>163</v>
      </c>
      <c r="BL113" s="36" t="s">
        <v>163</v>
      </c>
      <c r="BM113" s="70">
        <v>0.02</v>
      </c>
      <c r="BN113" s="70">
        <v>0.02</v>
      </c>
      <c r="BO113" s="36" t="s">
        <v>163</v>
      </c>
      <c r="BP113" s="36" t="s">
        <v>163</v>
      </c>
      <c r="BQ113" s="36" t="s">
        <v>163</v>
      </c>
      <c r="BR113" s="36" t="s">
        <v>163</v>
      </c>
      <c r="BS113" s="36" t="s">
        <v>163</v>
      </c>
      <c r="BT113" s="36" t="s">
        <v>163</v>
      </c>
      <c r="BU113" s="36" t="s">
        <v>163</v>
      </c>
      <c r="BV113" s="70">
        <v>0.02</v>
      </c>
      <c r="BW113" s="70">
        <v>0.02</v>
      </c>
      <c r="BX113" s="70">
        <v>0.02</v>
      </c>
      <c r="BY113" s="36" t="s">
        <v>163</v>
      </c>
      <c r="BZ113" s="70">
        <v>0.02</v>
      </c>
      <c r="CA113" s="70">
        <v>0.02</v>
      </c>
      <c r="CB113" s="70">
        <v>0.02</v>
      </c>
      <c r="CC113" s="70">
        <v>0.02</v>
      </c>
      <c r="CD113" s="70">
        <v>0.02</v>
      </c>
      <c r="CE113" s="36" t="s">
        <v>163</v>
      </c>
      <c r="CF113" s="36" t="s">
        <v>163</v>
      </c>
      <c r="CG113" s="70">
        <v>0.02</v>
      </c>
      <c r="CH113" s="70">
        <v>0.02</v>
      </c>
      <c r="CI113" s="36" t="s">
        <v>163</v>
      </c>
      <c r="CJ113" s="70">
        <v>0.02</v>
      </c>
      <c r="CK113" s="70">
        <v>0.02</v>
      </c>
      <c r="CL113" s="36" t="s">
        <v>163</v>
      </c>
      <c r="CM113" s="36" t="s">
        <v>163</v>
      </c>
      <c r="CN113" s="36" t="s">
        <v>163</v>
      </c>
      <c r="CO113" s="36" t="s">
        <v>163</v>
      </c>
      <c r="CP113" s="36" t="s">
        <v>163</v>
      </c>
      <c r="CQ113" s="29">
        <v>0.15500000000000025</v>
      </c>
      <c r="CR113" s="29">
        <v>0.15500000000000025</v>
      </c>
      <c r="CS113" s="29">
        <v>0.15500000000000025</v>
      </c>
      <c r="CT113" s="29">
        <v>0.15500000000000025</v>
      </c>
      <c r="CU113" s="36" t="s">
        <v>163</v>
      </c>
      <c r="CV113" s="36" t="s">
        <v>163</v>
      </c>
      <c r="CW113" s="29">
        <v>0.15500000000000025</v>
      </c>
      <c r="CX113" s="29">
        <v>0.15500000000000025</v>
      </c>
      <c r="CY113" s="29">
        <v>0.15500000000000025</v>
      </c>
      <c r="CZ113" s="29">
        <v>0.15500000000000025</v>
      </c>
      <c r="DA113" s="29">
        <v>0.15500000000000025</v>
      </c>
      <c r="DB113" s="29">
        <v>0.15500000000000025</v>
      </c>
      <c r="DC113" s="36" t="s">
        <v>163</v>
      </c>
      <c r="DD113" s="36" t="s">
        <v>163</v>
      </c>
      <c r="DE113" s="29">
        <v>0.15500000000000025</v>
      </c>
      <c r="DF113" s="29">
        <v>0.15500000000000025</v>
      </c>
      <c r="DG113" s="29">
        <v>0.15500000000000025</v>
      </c>
      <c r="DH113" s="29">
        <v>0.15500000000000025</v>
      </c>
      <c r="DI113" s="36" t="s">
        <v>163</v>
      </c>
      <c r="DJ113" s="36" t="s">
        <v>163</v>
      </c>
      <c r="DK113" s="36" t="s">
        <v>163</v>
      </c>
      <c r="DL113" s="36" t="s">
        <v>163</v>
      </c>
      <c r="DM113" s="36" t="s">
        <v>163</v>
      </c>
      <c r="DN113" s="29">
        <v>0.15500000000000025</v>
      </c>
      <c r="DO113" s="29">
        <v>0.15500000000000025</v>
      </c>
      <c r="DP113" s="36" t="s">
        <v>163</v>
      </c>
      <c r="DQ113" s="29">
        <v>0.15500000000000025</v>
      </c>
      <c r="DR113" s="29">
        <v>0.15500000000000025</v>
      </c>
      <c r="DS113" s="29">
        <v>0.15500000000000025</v>
      </c>
      <c r="DT113" s="29">
        <v>0.15500000000000025</v>
      </c>
      <c r="DU113" s="29">
        <v>0.15500000000000025</v>
      </c>
      <c r="DV113" s="29">
        <v>0.15500000000000025</v>
      </c>
      <c r="DW113" s="29">
        <v>0.15500000000000025</v>
      </c>
      <c r="DX113" s="29">
        <v>0.15500000000000025</v>
      </c>
      <c r="DY113" s="29">
        <v>0.15500000000000025</v>
      </c>
      <c r="DZ113" s="29">
        <v>0.15500000000000025</v>
      </c>
      <c r="EA113" s="29">
        <v>0.15500000000000025</v>
      </c>
      <c r="EB113" s="36" t="s">
        <v>163</v>
      </c>
      <c r="EC113" s="36" t="s">
        <v>163</v>
      </c>
      <c r="ED113" s="36" t="s">
        <v>163</v>
      </c>
      <c r="EE113" s="36" t="s">
        <v>163</v>
      </c>
      <c r="EF113" s="36" t="s">
        <v>163</v>
      </c>
      <c r="EG113" s="36" t="s">
        <v>163</v>
      </c>
      <c r="EH113" s="36" t="s">
        <v>163</v>
      </c>
      <c r="EI113" s="36" t="s">
        <v>163</v>
      </c>
      <c r="EJ113" s="29">
        <v>0.15500000000000025</v>
      </c>
      <c r="EK113" s="29">
        <v>0.15500000000000025</v>
      </c>
      <c r="EL113" s="29">
        <v>0.15500000000000025</v>
      </c>
      <c r="EM113" s="29">
        <v>0.15500000000000025</v>
      </c>
      <c r="EN113" s="29">
        <v>0.15500000000000025</v>
      </c>
      <c r="EO113" s="29">
        <v>0.15500000000000025</v>
      </c>
      <c r="EP113" s="36" t="s">
        <v>163</v>
      </c>
      <c r="EQ113" s="36" t="s">
        <v>163</v>
      </c>
      <c r="ER113" s="36" t="s">
        <v>163</v>
      </c>
      <c r="ES113" s="36" t="s">
        <v>163</v>
      </c>
      <c r="ET113" s="29">
        <v>0.15500000000000025</v>
      </c>
      <c r="EU113" s="36" t="s">
        <v>163</v>
      </c>
      <c r="EV113" s="29">
        <v>0.15500000000000025</v>
      </c>
      <c r="EW113" s="29">
        <v>0.15500000000000025</v>
      </c>
      <c r="EX113" s="29">
        <v>0.15500000000000025</v>
      </c>
      <c r="EY113" s="29">
        <v>0.15500000000000025</v>
      </c>
      <c r="EZ113" s="29">
        <v>0.15500000000000025</v>
      </c>
      <c r="FA113" s="29">
        <v>0.15500000000000025</v>
      </c>
      <c r="FB113" s="29">
        <v>0.15500000000000025</v>
      </c>
      <c r="FC113" s="29">
        <v>0.15500000000000025</v>
      </c>
      <c r="FD113" s="36" t="s">
        <v>163</v>
      </c>
      <c r="FE113" s="36" t="s">
        <v>163</v>
      </c>
      <c r="FF113" s="36" t="s">
        <v>163</v>
      </c>
      <c r="FG113" s="29">
        <v>0.15500000000000025</v>
      </c>
      <c r="FH113" s="29">
        <v>0.15500000000000025</v>
      </c>
      <c r="FI113" s="29">
        <v>0.15500000000000025</v>
      </c>
      <c r="FJ113" s="29">
        <v>0.15500000000000025</v>
      </c>
      <c r="FK113" s="36" t="s">
        <v>163</v>
      </c>
      <c r="FL113" s="36" t="s">
        <v>163</v>
      </c>
      <c r="FM113" s="36" t="s">
        <v>163</v>
      </c>
      <c r="FN113" s="29">
        <v>0.15500000000000025</v>
      </c>
      <c r="FO113" s="29">
        <v>0.15500000000000025</v>
      </c>
      <c r="FP113" s="29">
        <v>0.15500000000000025</v>
      </c>
      <c r="FQ113" s="29">
        <v>0.15500000000000025</v>
      </c>
      <c r="FR113" s="29">
        <v>0.15500000000000025</v>
      </c>
      <c r="FS113" s="29">
        <v>0.15500000000000025</v>
      </c>
      <c r="FT113" s="29">
        <v>0.15500000000000025</v>
      </c>
      <c r="FU113" s="29">
        <v>0.15500000000000025</v>
      </c>
      <c r="FV113" s="29">
        <v>0.15500000000000025</v>
      </c>
      <c r="FW113" s="29">
        <v>0.15500000000000025</v>
      </c>
      <c r="FX113" s="36" t="s">
        <v>163</v>
      </c>
      <c r="FY113" s="36" t="s">
        <v>163</v>
      </c>
      <c r="FZ113" s="36" t="s">
        <v>163</v>
      </c>
      <c r="GA113" s="36" t="s">
        <v>163</v>
      </c>
      <c r="GB113" s="36" t="s">
        <v>163</v>
      </c>
      <c r="GC113" s="36" t="s">
        <v>163</v>
      </c>
      <c r="GD113" s="34" t="s">
        <v>163</v>
      </c>
      <c r="GE113" s="29">
        <v>0.15500000000000025</v>
      </c>
      <c r="GF113" s="29">
        <v>0.15500000000000025</v>
      </c>
      <c r="GG113" s="29">
        <v>0.15500000000000025</v>
      </c>
      <c r="GH113" s="29">
        <v>0.15500000000000025</v>
      </c>
      <c r="GI113" s="36" t="s">
        <v>163</v>
      </c>
      <c r="GJ113" s="36" t="s">
        <v>163</v>
      </c>
      <c r="GK113" s="36" t="s">
        <v>163</v>
      </c>
      <c r="GL113" s="29">
        <v>0.15500000000000025</v>
      </c>
      <c r="GM113" s="29">
        <v>0.15500000000000025</v>
      </c>
      <c r="GN113" s="29">
        <v>0.15500000000000025</v>
      </c>
      <c r="GO113" s="29">
        <v>0.15500000000000025</v>
      </c>
      <c r="GP113" s="29">
        <v>0.06</v>
      </c>
      <c r="GQ113" s="29">
        <v>0.06</v>
      </c>
      <c r="GR113" s="29">
        <v>0.06</v>
      </c>
      <c r="GS113" s="29">
        <v>0.06</v>
      </c>
      <c r="GT113" s="29">
        <v>0.06</v>
      </c>
      <c r="GU113" s="29">
        <v>0.06</v>
      </c>
      <c r="GV113" s="29">
        <v>0.06</v>
      </c>
      <c r="GW113" s="29">
        <v>0.06</v>
      </c>
      <c r="GX113" s="29">
        <v>0.06</v>
      </c>
      <c r="GY113" s="29">
        <v>0.06</v>
      </c>
      <c r="GZ113" s="36" t="s">
        <v>163</v>
      </c>
      <c r="HA113" s="36" t="s">
        <v>163</v>
      </c>
      <c r="HB113" s="39" t="s">
        <v>163</v>
      </c>
      <c r="HC113" s="39" t="s">
        <v>163</v>
      </c>
      <c r="HD113" s="39" t="s">
        <v>163</v>
      </c>
      <c r="HE113" s="29">
        <v>0.06</v>
      </c>
      <c r="HF113" s="29">
        <v>0.06</v>
      </c>
      <c r="HG113" s="29">
        <v>0.06</v>
      </c>
      <c r="HH113" s="29">
        <v>0.06</v>
      </c>
      <c r="HI113" s="36" t="s">
        <v>163</v>
      </c>
      <c r="HJ113" s="36" t="s">
        <v>163</v>
      </c>
      <c r="HK113" s="39" t="s">
        <v>163</v>
      </c>
      <c r="HL113" s="29">
        <v>0.06</v>
      </c>
      <c r="HM113" s="29">
        <v>0.06</v>
      </c>
      <c r="HN113" s="39" t="s">
        <v>163</v>
      </c>
      <c r="HO113" s="39" t="s">
        <v>163</v>
      </c>
      <c r="HP113" s="39" t="s">
        <v>163</v>
      </c>
      <c r="HQ113" s="39" t="s">
        <v>163</v>
      </c>
      <c r="HR113" s="39" t="s">
        <v>163</v>
      </c>
      <c r="HS113" s="39" t="s">
        <v>163</v>
      </c>
      <c r="HT113" s="39" t="s">
        <v>163</v>
      </c>
      <c r="HU113" s="39" t="s">
        <v>163</v>
      </c>
      <c r="HV113" s="39" t="s">
        <v>163</v>
      </c>
      <c r="HW113" s="39" t="s">
        <v>163</v>
      </c>
      <c r="HX113" s="39" t="s">
        <v>163</v>
      </c>
      <c r="HY113" s="39" t="s">
        <v>163</v>
      </c>
      <c r="HZ113" s="29">
        <v>0.06</v>
      </c>
      <c r="IA113" s="39" t="s">
        <v>163</v>
      </c>
      <c r="IB113" s="39" t="s">
        <v>163</v>
      </c>
      <c r="IC113" s="29">
        <v>0.06</v>
      </c>
      <c r="ID113" s="39" t="s">
        <v>163</v>
      </c>
      <c r="IE113" s="39" t="s">
        <v>163</v>
      </c>
      <c r="IF113" s="39" t="s">
        <v>163</v>
      </c>
      <c r="IG113" s="39" t="s">
        <v>163</v>
      </c>
      <c r="IH113" s="39" t="s">
        <v>163</v>
      </c>
      <c r="II113" s="39" t="s">
        <v>163</v>
      </c>
      <c r="IJ113" s="39" t="s">
        <v>163</v>
      </c>
      <c r="IK113" s="39" t="s">
        <v>163</v>
      </c>
      <c r="IL113" s="39" t="s">
        <v>163</v>
      </c>
      <c r="IM113" s="39" t="s">
        <v>163</v>
      </c>
      <c r="IN113" s="39" t="s">
        <v>163</v>
      </c>
      <c r="IO113" s="39"/>
      <c r="IP113" s="39" t="s">
        <v>163</v>
      </c>
      <c r="IQ113" s="39" t="s">
        <v>163</v>
      </c>
      <c r="IR113" s="39" t="s">
        <v>163</v>
      </c>
      <c r="IS113" s="39" t="s">
        <v>163</v>
      </c>
      <c r="IT113" s="39" t="s">
        <v>163</v>
      </c>
      <c r="IU113" s="39" t="s">
        <v>163</v>
      </c>
      <c r="IV113" s="39" t="s">
        <v>163</v>
      </c>
      <c r="IW113" s="39" t="s">
        <v>163</v>
      </c>
      <c r="IX113" s="39" t="s">
        <v>163</v>
      </c>
      <c r="IY113" s="39" t="s">
        <v>163</v>
      </c>
      <c r="IZ113" s="39" t="s">
        <v>163</v>
      </c>
      <c r="JA113" s="39" t="s">
        <v>163</v>
      </c>
      <c r="JB113" s="39" t="s">
        <v>163</v>
      </c>
      <c r="JC113" s="39"/>
    </row>
    <row r="114" spans="3:266" x14ac:dyDescent="0.25">
      <c r="C114" s="50" t="s">
        <v>238</v>
      </c>
      <c r="D114" s="50" t="s">
        <v>651</v>
      </c>
      <c r="E114" s="50" t="s">
        <v>623</v>
      </c>
      <c r="O114" s="479"/>
      <c r="P114" s="30">
        <v>1.4E-2</v>
      </c>
      <c r="Q114" s="31">
        <v>1.4E-2</v>
      </c>
      <c r="R114" s="31">
        <v>1.4E-2</v>
      </c>
      <c r="S114" s="37" t="s">
        <v>163</v>
      </c>
      <c r="T114" s="37" t="s">
        <v>163</v>
      </c>
      <c r="U114" s="37" t="s">
        <v>163</v>
      </c>
      <c r="V114" s="37" t="s">
        <v>163</v>
      </c>
      <c r="W114" s="37" t="s">
        <v>163</v>
      </c>
      <c r="X114" s="37" t="s">
        <v>163</v>
      </c>
      <c r="Y114" s="37" t="s">
        <v>163</v>
      </c>
      <c r="Z114" s="37" t="s">
        <v>163</v>
      </c>
      <c r="AA114" s="31">
        <v>1.4E-2</v>
      </c>
      <c r="AB114" s="31">
        <v>1.4E-2</v>
      </c>
      <c r="AC114" s="37" t="s">
        <v>163</v>
      </c>
      <c r="AD114" s="37" t="s">
        <v>163</v>
      </c>
      <c r="AE114" s="31">
        <v>1.4E-2</v>
      </c>
      <c r="AF114" s="37" t="s">
        <v>163</v>
      </c>
      <c r="AG114" s="71">
        <v>0.02</v>
      </c>
      <c r="AH114" s="37" t="s">
        <v>163</v>
      </c>
      <c r="AI114" s="37" t="s">
        <v>163</v>
      </c>
      <c r="AJ114" s="71">
        <v>0.02</v>
      </c>
      <c r="AK114" s="71">
        <v>0.02</v>
      </c>
      <c r="AL114" s="71">
        <v>0.02</v>
      </c>
      <c r="AM114" s="71">
        <v>0.02</v>
      </c>
      <c r="AN114" s="37" t="s">
        <v>163</v>
      </c>
      <c r="AO114" s="71">
        <v>0.02</v>
      </c>
      <c r="AP114" s="71">
        <v>0.02</v>
      </c>
      <c r="AQ114" s="37" t="s">
        <v>163</v>
      </c>
      <c r="AR114" s="71">
        <v>0.02</v>
      </c>
      <c r="AS114" s="71">
        <v>0.02</v>
      </c>
      <c r="AT114" s="71">
        <v>0.02</v>
      </c>
      <c r="AU114" s="71">
        <v>0.02</v>
      </c>
      <c r="AV114" s="37" t="s">
        <v>163</v>
      </c>
      <c r="AW114" s="71">
        <v>0.02</v>
      </c>
      <c r="AX114" s="71">
        <v>0.02</v>
      </c>
      <c r="AY114" s="71">
        <v>0.02</v>
      </c>
      <c r="AZ114" s="71">
        <v>0.02</v>
      </c>
      <c r="BA114" s="37" t="s">
        <v>163</v>
      </c>
      <c r="BB114" s="37" t="s">
        <v>163</v>
      </c>
      <c r="BC114" s="37" t="s">
        <v>163</v>
      </c>
      <c r="BD114" s="37" t="s">
        <v>163</v>
      </c>
      <c r="BE114" s="71">
        <v>0.02</v>
      </c>
      <c r="BF114" s="71">
        <v>0.02</v>
      </c>
      <c r="BG114" s="71">
        <v>0.02</v>
      </c>
      <c r="BH114" s="71">
        <v>0.02</v>
      </c>
      <c r="BI114" s="71">
        <v>0.02</v>
      </c>
      <c r="BJ114" s="71">
        <v>0.02</v>
      </c>
      <c r="BK114" s="37" t="s">
        <v>163</v>
      </c>
      <c r="BL114" s="37" t="s">
        <v>163</v>
      </c>
      <c r="BM114" s="71">
        <v>0.02</v>
      </c>
      <c r="BN114" s="71">
        <v>0.02</v>
      </c>
      <c r="BO114" s="37" t="s">
        <v>163</v>
      </c>
      <c r="BP114" s="37" t="s">
        <v>163</v>
      </c>
      <c r="BQ114" s="37" t="s">
        <v>163</v>
      </c>
      <c r="BR114" s="37" t="s">
        <v>163</v>
      </c>
      <c r="BS114" s="37" t="s">
        <v>163</v>
      </c>
      <c r="BT114" s="37" t="s">
        <v>163</v>
      </c>
      <c r="BU114" s="37" t="s">
        <v>163</v>
      </c>
      <c r="BV114" s="71">
        <v>0.02</v>
      </c>
      <c r="BW114" s="71">
        <v>0.02</v>
      </c>
      <c r="BX114" s="71">
        <v>0.02</v>
      </c>
      <c r="BY114" s="37" t="s">
        <v>163</v>
      </c>
      <c r="BZ114" s="71">
        <v>0.02</v>
      </c>
      <c r="CA114" s="71">
        <v>0.02</v>
      </c>
      <c r="CB114" s="71">
        <v>0.02</v>
      </c>
      <c r="CC114" s="71">
        <v>0.02</v>
      </c>
      <c r="CD114" s="71">
        <v>0.02</v>
      </c>
      <c r="CE114" s="37" t="s">
        <v>163</v>
      </c>
      <c r="CF114" s="37" t="s">
        <v>163</v>
      </c>
      <c r="CG114" s="71">
        <v>0.02</v>
      </c>
      <c r="CH114" s="71">
        <v>0.02</v>
      </c>
      <c r="CI114" s="37" t="s">
        <v>163</v>
      </c>
      <c r="CJ114" s="71">
        <v>0.02</v>
      </c>
      <c r="CK114" s="71">
        <v>0.02</v>
      </c>
      <c r="CL114" s="37" t="s">
        <v>163</v>
      </c>
      <c r="CM114" s="37" t="s">
        <v>163</v>
      </c>
      <c r="CN114" s="37" t="s">
        <v>163</v>
      </c>
      <c r="CO114" s="37" t="s">
        <v>163</v>
      </c>
      <c r="CP114" s="37" t="s">
        <v>163</v>
      </c>
      <c r="CQ114" s="31">
        <v>0.15500000000000025</v>
      </c>
      <c r="CR114" s="31">
        <v>0.15500000000000025</v>
      </c>
      <c r="CS114" s="31">
        <v>0.15500000000000025</v>
      </c>
      <c r="CT114" s="31">
        <v>0.15500000000000025</v>
      </c>
      <c r="CU114" s="37" t="s">
        <v>163</v>
      </c>
      <c r="CV114" s="37" t="s">
        <v>163</v>
      </c>
      <c r="CW114" s="31">
        <v>0.15500000000000025</v>
      </c>
      <c r="CX114" s="31">
        <v>0.15500000000000025</v>
      </c>
      <c r="CY114" s="31">
        <v>0.15500000000000025</v>
      </c>
      <c r="CZ114" s="31">
        <v>0.15500000000000025</v>
      </c>
      <c r="DA114" s="31">
        <v>0.15500000000000025</v>
      </c>
      <c r="DB114" s="31">
        <v>0.15500000000000025</v>
      </c>
      <c r="DC114" s="37" t="s">
        <v>163</v>
      </c>
      <c r="DD114" s="37" t="s">
        <v>163</v>
      </c>
      <c r="DE114" s="31">
        <v>0.15500000000000025</v>
      </c>
      <c r="DF114" s="31">
        <v>0.15500000000000025</v>
      </c>
      <c r="DG114" s="31">
        <v>0.15500000000000025</v>
      </c>
      <c r="DH114" s="31">
        <v>0.15500000000000025</v>
      </c>
      <c r="DI114" s="37" t="s">
        <v>163</v>
      </c>
      <c r="DJ114" s="37" t="s">
        <v>163</v>
      </c>
      <c r="DK114" s="37" t="s">
        <v>163</v>
      </c>
      <c r="DL114" s="37" t="s">
        <v>163</v>
      </c>
      <c r="DM114" s="37" t="s">
        <v>163</v>
      </c>
      <c r="DN114" s="31">
        <v>0.15500000000000025</v>
      </c>
      <c r="DO114" s="31">
        <v>0.15500000000000025</v>
      </c>
      <c r="DP114" s="37" t="s">
        <v>163</v>
      </c>
      <c r="DQ114" s="31">
        <v>0.15500000000000025</v>
      </c>
      <c r="DR114" s="31">
        <v>0.15500000000000025</v>
      </c>
      <c r="DS114" s="31">
        <v>0.15500000000000025</v>
      </c>
      <c r="DT114" s="31">
        <v>0.15500000000000025</v>
      </c>
      <c r="DU114" s="31">
        <v>0.15500000000000025</v>
      </c>
      <c r="DV114" s="31">
        <v>0.15500000000000025</v>
      </c>
      <c r="DW114" s="31">
        <v>0.15500000000000025</v>
      </c>
      <c r="DX114" s="31">
        <v>0.15500000000000025</v>
      </c>
      <c r="DY114" s="31">
        <v>0.15500000000000025</v>
      </c>
      <c r="DZ114" s="31">
        <v>0.15500000000000025</v>
      </c>
      <c r="EA114" s="31">
        <v>0.15500000000000025</v>
      </c>
      <c r="EB114" s="37" t="s">
        <v>163</v>
      </c>
      <c r="EC114" s="37" t="s">
        <v>163</v>
      </c>
      <c r="ED114" s="37" t="s">
        <v>163</v>
      </c>
      <c r="EE114" s="37" t="s">
        <v>163</v>
      </c>
      <c r="EF114" s="37" t="s">
        <v>163</v>
      </c>
      <c r="EG114" s="37" t="s">
        <v>163</v>
      </c>
      <c r="EH114" s="37" t="s">
        <v>163</v>
      </c>
      <c r="EI114" s="37" t="s">
        <v>163</v>
      </c>
      <c r="EJ114" s="31">
        <v>0.15500000000000025</v>
      </c>
      <c r="EK114" s="31">
        <v>0.15500000000000025</v>
      </c>
      <c r="EL114" s="31">
        <v>0.15500000000000025</v>
      </c>
      <c r="EM114" s="31">
        <v>0.15500000000000025</v>
      </c>
      <c r="EN114" s="31">
        <v>0.15500000000000025</v>
      </c>
      <c r="EO114" s="31">
        <v>0.15500000000000025</v>
      </c>
      <c r="EP114" s="37" t="s">
        <v>163</v>
      </c>
      <c r="EQ114" s="37" t="s">
        <v>163</v>
      </c>
      <c r="ER114" s="37" t="s">
        <v>163</v>
      </c>
      <c r="ES114" s="37" t="s">
        <v>163</v>
      </c>
      <c r="ET114" s="31">
        <v>0.15500000000000025</v>
      </c>
      <c r="EU114" s="37" t="s">
        <v>163</v>
      </c>
      <c r="EV114" s="31">
        <v>0.15500000000000025</v>
      </c>
      <c r="EW114" s="31">
        <v>0.15500000000000025</v>
      </c>
      <c r="EX114" s="31">
        <v>0.15500000000000025</v>
      </c>
      <c r="EY114" s="31">
        <v>0.15500000000000025</v>
      </c>
      <c r="EZ114" s="31">
        <v>0.15500000000000025</v>
      </c>
      <c r="FA114" s="31">
        <v>0.15500000000000025</v>
      </c>
      <c r="FB114" s="31">
        <v>0.15500000000000025</v>
      </c>
      <c r="FC114" s="31">
        <v>0.15500000000000025</v>
      </c>
      <c r="FD114" s="37" t="s">
        <v>163</v>
      </c>
      <c r="FE114" s="37" t="s">
        <v>163</v>
      </c>
      <c r="FF114" s="37" t="s">
        <v>163</v>
      </c>
      <c r="FG114" s="31">
        <v>0.15500000000000025</v>
      </c>
      <c r="FH114" s="31">
        <v>0.15500000000000025</v>
      </c>
      <c r="FI114" s="31">
        <v>0.15500000000000025</v>
      </c>
      <c r="FJ114" s="31">
        <v>0.15500000000000025</v>
      </c>
      <c r="FK114" s="37" t="s">
        <v>163</v>
      </c>
      <c r="FL114" s="37" t="s">
        <v>163</v>
      </c>
      <c r="FM114" s="37" t="s">
        <v>163</v>
      </c>
      <c r="FN114" s="31">
        <v>0.15500000000000025</v>
      </c>
      <c r="FO114" s="31">
        <v>0.15500000000000025</v>
      </c>
      <c r="FP114" s="31">
        <v>0.15500000000000025</v>
      </c>
      <c r="FQ114" s="31">
        <v>0.15500000000000025</v>
      </c>
      <c r="FR114" s="31">
        <v>0.15500000000000025</v>
      </c>
      <c r="FS114" s="31">
        <v>0.15500000000000025</v>
      </c>
      <c r="FT114" s="31">
        <v>0.15500000000000025</v>
      </c>
      <c r="FU114" s="31">
        <v>0.15500000000000025</v>
      </c>
      <c r="FV114" s="31">
        <v>0.15500000000000025</v>
      </c>
      <c r="FW114" s="31">
        <v>0.15500000000000025</v>
      </c>
      <c r="FX114" s="37" t="s">
        <v>163</v>
      </c>
      <c r="FY114" s="37" t="s">
        <v>163</v>
      </c>
      <c r="FZ114" s="37" t="s">
        <v>163</v>
      </c>
      <c r="GA114" s="37" t="s">
        <v>163</v>
      </c>
      <c r="GB114" s="37" t="s">
        <v>163</v>
      </c>
      <c r="GC114" s="37" t="s">
        <v>163</v>
      </c>
      <c r="GD114" s="35" t="s">
        <v>163</v>
      </c>
      <c r="GE114" s="31">
        <v>0.15500000000000025</v>
      </c>
      <c r="GF114" s="31">
        <v>0.15500000000000025</v>
      </c>
      <c r="GG114" s="31">
        <v>0.15500000000000025</v>
      </c>
      <c r="GH114" s="31">
        <v>0.15500000000000025</v>
      </c>
      <c r="GI114" s="37" t="s">
        <v>163</v>
      </c>
      <c r="GJ114" s="37" t="s">
        <v>163</v>
      </c>
      <c r="GK114" s="37" t="s">
        <v>163</v>
      </c>
      <c r="GL114" s="31">
        <v>0.15500000000000025</v>
      </c>
      <c r="GM114" s="31">
        <v>0.15500000000000025</v>
      </c>
      <c r="GN114" s="31">
        <v>0.15500000000000025</v>
      </c>
      <c r="GO114" s="31">
        <v>0.15500000000000025</v>
      </c>
      <c r="GP114" s="31">
        <v>0.06</v>
      </c>
      <c r="GQ114" s="31">
        <v>0.06</v>
      </c>
      <c r="GR114" s="31">
        <v>0.06</v>
      </c>
      <c r="GS114" s="31">
        <v>0.06</v>
      </c>
      <c r="GT114" s="31">
        <v>0.06</v>
      </c>
      <c r="GU114" s="31">
        <v>0.06</v>
      </c>
      <c r="GV114" s="31">
        <v>0.06</v>
      </c>
      <c r="GW114" s="31">
        <v>0.06</v>
      </c>
      <c r="GX114" s="31">
        <v>0.06</v>
      </c>
      <c r="GY114" s="31">
        <v>0.06</v>
      </c>
      <c r="GZ114" s="37" t="s">
        <v>163</v>
      </c>
      <c r="HA114" s="37" t="s">
        <v>163</v>
      </c>
      <c r="HB114" s="41" t="s">
        <v>163</v>
      </c>
      <c r="HC114" s="41" t="s">
        <v>163</v>
      </c>
      <c r="HD114" s="41" t="s">
        <v>163</v>
      </c>
      <c r="HE114" s="41" t="s">
        <v>163</v>
      </c>
      <c r="HF114" s="41" t="s">
        <v>163</v>
      </c>
      <c r="HG114" s="31">
        <v>0.06</v>
      </c>
      <c r="HH114" s="31">
        <v>0.06</v>
      </c>
      <c r="HI114" s="37" t="s">
        <v>163</v>
      </c>
      <c r="HJ114" s="37" t="s">
        <v>163</v>
      </c>
      <c r="HK114" s="41" t="s">
        <v>163</v>
      </c>
      <c r="HL114" s="31">
        <v>0.06</v>
      </c>
      <c r="HM114" s="31">
        <v>0.06</v>
      </c>
      <c r="HN114" s="41" t="s">
        <v>163</v>
      </c>
      <c r="HO114" s="41" t="s">
        <v>163</v>
      </c>
      <c r="HP114" s="41" t="s">
        <v>163</v>
      </c>
      <c r="HQ114" s="41" t="s">
        <v>163</v>
      </c>
      <c r="HR114" s="41" t="s">
        <v>163</v>
      </c>
      <c r="HS114" s="41" t="s">
        <v>163</v>
      </c>
      <c r="HT114" s="41" t="s">
        <v>163</v>
      </c>
      <c r="HU114" s="41" t="s">
        <v>163</v>
      </c>
      <c r="HV114" s="41" t="s">
        <v>163</v>
      </c>
      <c r="HW114" s="41" t="s">
        <v>163</v>
      </c>
      <c r="HX114" s="41" t="s">
        <v>163</v>
      </c>
      <c r="HY114" s="41" t="s">
        <v>163</v>
      </c>
      <c r="HZ114" s="31">
        <v>0.06</v>
      </c>
      <c r="IA114" s="41" t="s">
        <v>163</v>
      </c>
      <c r="IB114" s="41" t="s">
        <v>163</v>
      </c>
      <c r="IC114" s="31">
        <v>0.06</v>
      </c>
      <c r="ID114" s="41" t="s">
        <v>163</v>
      </c>
      <c r="IE114" s="41" t="s">
        <v>163</v>
      </c>
      <c r="IF114" s="41" t="s">
        <v>163</v>
      </c>
      <c r="IG114" s="41" t="s">
        <v>163</v>
      </c>
      <c r="IH114" s="41" t="s">
        <v>163</v>
      </c>
      <c r="II114" s="41" t="s">
        <v>163</v>
      </c>
      <c r="IJ114" s="41" t="s">
        <v>163</v>
      </c>
      <c r="IK114" s="41" t="s">
        <v>163</v>
      </c>
      <c r="IL114" s="41" t="s">
        <v>163</v>
      </c>
      <c r="IM114" s="41" t="s">
        <v>163</v>
      </c>
      <c r="IN114" s="41" t="s">
        <v>163</v>
      </c>
      <c r="IO114" s="41"/>
      <c r="IP114" s="41" t="s">
        <v>163</v>
      </c>
      <c r="IQ114" s="41" t="s">
        <v>163</v>
      </c>
      <c r="IR114" s="41" t="s">
        <v>163</v>
      </c>
      <c r="IS114" s="41" t="s">
        <v>163</v>
      </c>
      <c r="IT114" s="41" t="s">
        <v>163</v>
      </c>
      <c r="IU114" s="41" t="s">
        <v>163</v>
      </c>
      <c r="IV114" s="41" t="s">
        <v>163</v>
      </c>
      <c r="IW114" s="41" t="s">
        <v>163</v>
      </c>
      <c r="IX114" s="41" t="s">
        <v>163</v>
      </c>
      <c r="IY114" s="41" t="s">
        <v>163</v>
      </c>
      <c r="IZ114" s="41" t="s">
        <v>163</v>
      </c>
      <c r="JA114" s="41" t="s">
        <v>163</v>
      </c>
      <c r="JB114" s="41" t="s">
        <v>163</v>
      </c>
      <c r="JC114" s="41"/>
    </row>
    <row r="115" spans="3:266" x14ac:dyDescent="0.25">
      <c r="C115" s="50" t="s">
        <v>240</v>
      </c>
      <c r="D115" s="50" t="s">
        <v>651</v>
      </c>
      <c r="E115" s="50" t="s">
        <v>623</v>
      </c>
      <c r="P115" s="72" t="s">
        <v>628</v>
      </c>
      <c r="DY115" s="327"/>
      <c r="ED115" s="322" t="s">
        <v>668</v>
      </c>
      <c r="EE115" s="73"/>
      <c r="EF115" s="73"/>
      <c r="EG115" s="73"/>
      <c r="ER115" s="327"/>
      <c r="ES115" s="327"/>
      <c r="ET115" s="327"/>
      <c r="EU115" s="73"/>
      <c r="EV115" s="73"/>
      <c r="EW115" s="73"/>
      <c r="EX115" s="73"/>
      <c r="EY115" s="73"/>
      <c r="EZ115" s="73"/>
      <c r="FA115" s="73"/>
      <c r="FB115" s="73"/>
      <c r="FC115" s="73"/>
      <c r="FD115" s="73"/>
      <c r="FE115" s="73"/>
      <c r="FF115" s="73"/>
      <c r="FG115" s="73"/>
      <c r="FH115" s="73"/>
      <c r="FI115" s="73"/>
      <c r="FJ115" s="73"/>
      <c r="FK115" s="73"/>
      <c r="FL115" s="73"/>
      <c r="FM115" s="73"/>
      <c r="FN115" s="73"/>
      <c r="FO115" s="73"/>
      <c r="FP115" s="73"/>
      <c r="FQ115" s="73"/>
      <c r="FR115" s="73"/>
      <c r="FS115" s="73"/>
      <c r="FT115" s="73"/>
      <c r="FU115" s="73"/>
      <c r="FV115" s="73"/>
      <c r="FW115" s="73"/>
      <c r="FX115" s="73"/>
      <c r="FY115" s="73"/>
      <c r="FZ115" s="73"/>
      <c r="GA115" s="73"/>
      <c r="GB115" s="73"/>
      <c r="GC115" s="73"/>
      <c r="GD115" s="73"/>
      <c r="GE115" s="73"/>
      <c r="GF115" s="73"/>
      <c r="GG115" s="73"/>
      <c r="GH115" s="73"/>
      <c r="GI115" s="73"/>
      <c r="GJ115" s="73"/>
      <c r="GK115" s="73"/>
      <c r="GL115" s="73"/>
      <c r="GM115" s="73"/>
      <c r="GN115" s="73"/>
      <c r="GO115" s="73"/>
      <c r="GP115" s="73"/>
      <c r="GQ115" s="73"/>
      <c r="GR115" s="73"/>
      <c r="GS115" s="73"/>
      <c r="GT115" s="73"/>
      <c r="GU115" s="73"/>
      <c r="GV115" s="73"/>
      <c r="GW115" s="73"/>
      <c r="GX115" s="73"/>
      <c r="GY115" s="73"/>
      <c r="GZ115" s="73"/>
      <c r="HA115" s="73"/>
      <c r="HB115" s="73"/>
      <c r="HC115" s="73"/>
      <c r="HD115" s="73"/>
      <c r="HE115" s="73"/>
      <c r="HF115" s="73"/>
      <c r="HG115" s="73"/>
      <c r="HH115" s="73"/>
      <c r="HI115" s="73"/>
      <c r="HJ115" s="73"/>
      <c r="HK115" s="73"/>
      <c r="HL115" s="73"/>
      <c r="HM115" s="73"/>
      <c r="HN115" s="73"/>
      <c r="HO115" s="73"/>
      <c r="HP115" s="335"/>
      <c r="HQ115" s="335"/>
      <c r="HR115" s="335"/>
      <c r="HS115" s="335"/>
      <c r="HT115" s="335"/>
      <c r="HU115" s="335"/>
      <c r="HV115" s="335"/>
      <c r="HW115" s="335"/>
      <c r="HX115" s="335"/>
      <c r="HY115" s="335"/>
      <c r="HZ115" s="73"/>
      <c r="IA115" s="335"/>
      <c r="IB115" s="335"/>
      <c r="IC115" s="73"/>
      <c r="ID115" s="335"/>
      <c r="IE115" s="335"/>
      <c r="IF115" s="335"/>
      <c r="IG115" s="335"/>
      <c r="IH115" s="335"/>
      <c r="II115" s="335"/>
      <c r="IJ115" s="335"/>
      <c r="IK115" s="335"/>
      <c r="IL115" s="335"/>
      <c r="IM115" s="335"/>
      <c r="IN115" s="335"/>
      <c r="IO115" s="335"/>
      <c r="IP115" s="335"/>
      <c r="IQ115" s="335"/>
      <c r="IR115" s="335"/>
      <c r="IS115" s="335"/>
      <c r="IT115" s="335"/>
      <c r="IU115" s="335"/>
      <c r="IV115" s="335"/>
      <c r="IW115" s="335"/>
      <c r="IX115" s="335"/>
      <c r="IY115" s="335"/>
      <c r="IZ115" s="335"/>
      <c r="JA115" s="335"/>
      <c r="JB115" s="335"/>
      <c r="JC115" s="335"/>
      <c r="JD115" s="65"/>
    </row>
    <row r="116" spans="3:266" x14ac:dyDescent="0.25">
      <c r="C116" s="50" t="s">
        <v>170</v>
      </c>
      <c r="D116" s="50" t="s">
        <v>623</v>
      </c>
      <c r="E116" s="50" t="s">
        <v>623</v>
      </c>
      <c r="O116" s="477" t="s">
        <v>669</v>
      </c>
      <c r="P116" s="69" t="s">
        <v>174</v>
      </c>
      <c r="Q116" s="68" t="s">
        <v>176</v>
      </c>
      <c r="R116" s="68" t="s">
        <v>177</v>
      </c>
      <c r="S116" s="68" t="s">
        <v>178</v>
      </c>
      <c r="T116" s="68" t="s">
        <v>179</v>
      </c>
      <c r="U116" s="68" t="s">
        <v>180</v>
      </c>
      <c r="V116" s="68" t="s">
        <v>181</v>
      </c>
      <c r="W116" s="68" t="s">
        <v>182</v>
      </c>
      <c r="X116" s="68" t="s">
        <v>183</v>
      </c>
      <c r="Y116" s="68" t="s">
        <v>173</v>
      </c>
      <c r="Z116" s="68" t="s">
        <v>184</v>
      </c>
      <c r="AA116" s="68" t="s">
        <v>185</v>
      </c>
      <c r="AB116" s="68" t="s">
        <v>186</v>
      </c>
      <c r="AC116" s="68" t="s">
        <v>187</v>
      </c>
      <c r="AD116" s="68" t="s">
        <v>188</v>
      </c>
      <c r="AE116" s="68" t="s">
        <v>189</v>
      </c>
      <c r="AF116" s="68" t="s">
        <v>190</v>
      </c>
      <c r="AG116" s="184" t="s">
        <v>191</v>
      </c>
      <c r="AH116" s="68" t="s">
        <v>192</v>
      </c>
      <c r="AI116" s="68" t="s">
        <v>193</v>
      </c>
      <c r="AJ116" s="68" t="s">
        <v>194</v>
      </c>
      <c r="AK116" s="68" t="s">
        <v>195</v>
      </c>
      <c r="AL116" s="68" t="s">
        <v>196</v>
      </c>
      <c r="AM116" s="68" t="s">
        <v>197</v>
      </c>
      <c r="AN116" s="68" t="s">
        <v>198</v>
      </c>
      <c r="AO116" s="68" t="s">
        <v>172</v>
      </c>
      <c r="AP116" s="68" t="s">
        <v>199</v>
      </c>
      <c r="AQ116" s="68" t="s">
        <v>200</v>
      </c>
      <c r="AR116" s="68" t="s">
        <v>201</v>
      </c>
      <c r="AS116" s="68" t="s">
        <v>202</v>
      </c>
      <c r="AT116" s="68" t="s">
        <v>203</v>
      </c>
      <c r="AU116" s="68" t="s">
        <v>204</v>
      </c>
      <c r="AV116" s="68" t="s">
        <v>205</v>
      </c>
      <c r="AW116" s="68" t="s">
        <v>206</v>
      </c>
      <c r="AX116" s="68" t="s">
        <v>207</v>
      </c>
      <c r="AY116" s="68" t="s">
        <v>208</v>
      </c>
      <c r="AZ116" s="68" t="s">
        <v>209</v>
      </c>
      <c r="BA116" s="68" t="s">
        <v>210</v>
      </c>
      <c r="BB116" s="68" t="s">
        <v>211</v>
      </c>
      <c r="BC116" s="68" t="s">
        <v>212</v>
      </c>
      <c r="BD116" s="68" t="s">
        <v>459</v>
      </c>
      <c r="BE116" s="68" t="s">
        <v>213</v>
      </c>
      <c r="BF116" s="68" t="s">
        <v>214</v>
      </c>
      <c r="BG116" s="68" t="s">
        <v>215</v>
      </c>
      <c r="BH116" s="68" t="s">
        <v>216</v>
      </c>
      <c r="BI116" s="68" t="s">
        <v>217</v>
      </c>
      <c r="BJ116" s="68" t="s">
        <v>218</v>
      </c>
      <c r="BK116" s="68" t="s">
        <v>219</v>
      </c>
      <c r="BL116" s="68" t="s">
        <v>171</v>
      </c>
      <c r="BM116" s="68" t="s">
        <v>220</v>
      </c>
      <c r="BN116" s="68" t="s">
        <v>221</v>
      </c>
      <c r="BO116" s="68" t="s">
        <v>222</v>
      </c>
      <c r="BP116" s="68" t="s">
        <v>223</v>
      </c>
      <c r="BQ116" s="68" t="s">
        <v>224</v>
      </c>
      <c r="BR116" s="68" t="s">
        <v>225</v>
      </c>
      <c r="BS116" s="68" t="s">
        <v>226</v>
      </c>
      <c r="BT116" s="68" t="s">
        <v>227</v>
      </c>
      <c r="BU116" s="68" t="s">
        <v>228</v>
      </c>
      <c r="BV116" s="68" t="s">
        <v>229</v>
      </c>
      <c r="BW116" s="68" t="s">
        <v>230</v>
      </c>
      <c r="BX116" s="68" t="s">
        <v>231</v>
      </c>
      <c r="BY116" s="68" t="s">
        <v>232</v>
      </c>
      <c r="BZ116" s="68" t="s">
        <v>233</v>
      </c>
      <c r="CA116" s="68" t="s">
        <v>234</v>
      </c>
      <c r="CB116" s="68" t="s">
        <v>235</v>
      </c>
      <c r="CC116" s="68" t="s">
        <v>236</v>
      </c>
      <c r="CD116" s="68" t="s">
        <v>237</v>
      </c>
      <c r="CE116" s="68" t="s">
        <v>238</v>
      </c>
      <c r="CF116" s="68" t="s">
        <v>239</v>
      </c>
      <c r="CG116" s="68" t="s">
        <v>240</v>
      </c>
      <c r="CH116" s="68" t="s">
        <v>241</v>
      </c>
      <c r="CI116" s="68" t="s">
        <v>170</v>
      </c>
      <c r="CJ116" s="68" t="s">
        <v>242</v>
      </c>
      <c r="CK116" s="68" t="s">
        <v>243</v>
      </c>
      <c r="CL116" s="68" t="s">
        <v>244</v>
      </c>
      <c r="CM116" s="68" t="s">
        <v>245</v>
      </c>
      <c r="CN116" s="68" t="s">
        <v>246</v>
      </c>
      <c r="CO116" s="68" t="s">
        <v>247</v>
      </c>
      <c r="CP116" s="183" t="s">
        <v>248</v>
      </c>
      <c r="CQ116" s="68" t="s">
        <v>249</v>
      </c>
      <c r="CR116" s="68" t="s">
        <v>250</v>
      </c>
      <c r="CS116" s="68" t="s">
        <v>251</v>
      </c>
      <c r="CT116" s="68" t="s">
        <v>252</v>
      </c>
      <c r="CU116" s="68" t="s">
        <v>253</v>
      </c>
      <c r="CV116" s="68" t="s">
        <v>254</v>
      </c>
      <c r="CW116" s="68" t="s">
        <v>255</v>
      </c>
      <c r="CX116" s="68" t="s">
        <v>256</v>
      </c>
      <c r="CY116" s="68" t="s">
        <v>257</v>
      </c>
      <c r="CZ116" s="68" t="s">
        <v>258</v>
      </c>
      <c r="DA116" s="68" t="s">
        <v>259</v>
      </c>
      <c r="DB116" s="68" t="s">
        <v>260</v>
      </c>
      <c r="DC116" s="68" t="s">
        <v>169</v>
      </c>
      <c r="DD116" s="68" t="s">
        <v>261</v>
      </c>
      <c r="DE116" s="68" t="s">
        <v>262</v>
      </c>
      <c r="DF116" s="68" t="s">
        <v>263</v>
      </c>
      <c r="DG116" s="68" t="s">
        <v>264</v>
      </c>
      <c r="DH116" s="68" t="s">
        <v>265</v>
      </c>
      <c r="DI116" s="68" t="s">
        <v>266</v>
      </c>
      <c r="DJ116" s="68" t="s">
        <v>267</v>
      </c>
      <c r="DK116" s="68" t="s">
        <v>268</v>
      </c>
      <c r="DL116" s="68" t="s">
        <v>269</v>
      </c>
      <c r="DM116" s="68" t="s">
        <v>270</v>
      </c>
      <c r="DN116" s="68" t="s">
        <v>271</v>
      </c>
      <c r="DO116" s="68" t="s">
        <v>272</v>
      </c>
      <c r="DP116" s="68" t="s">
        <v>273</v>
      </c>
      <c r="DQ116" s="68" t="s">
        <v>274</v>
      </c>
      <c r="DR116" s="68" t="s">
        <v>275</v>
      </c>
      <c r="DS116" s="68" t="s">
        <v>276</v>
      </c>
      <c r="DT116" s="68" t="s">
        <v>277</v>
      </c>
      <c r="DU116" s="68" t="s">
        <v>278</v>
      </c>
      <c r="DV116" s="68" t="s">
        <v>279</v>
      </c>
      <c r="DW116" s="68" t="s">
        <v>280</v>
      </c>
      <c r="DX116" s="68" t="s">
        <v>281</v>
      </c>
      <c r="DY116" s="68" t="s">
        <v>282</v>
      </c>
      <c r="DZ116" s="68" t="s">
        <v>283</v>
      </c>
      <c r="EA116" s="68" t="s">
        <v>284</v>
      </c>
      <c r="EB116" s="68" t="s">
        <v>285</v>
      </c>
      <c r="EC116" s="68" t="s">
        <v>286</v>
      </c>
      <c r="ED116" s="68" t="s">
        <v>168</v>
      </c>
      <c r="EE116" s="68" t="s">
        <v>287</v>
      </c>
      <c r="EF116" s="68" t="s">
        <v>288</v>
      </c>
      <c r="EG116" s="68" t="s">
        <v>289</v>
      </c>
      <c r="EH116" s="68" t="s">
        <v>290</v>
      </c>
      <c r="EI116" s="68" t="s">
        <v>291</v>
      </c>
      <c r="EJ116" s="68" t="s">
        <v>292</v>
      </c>
      <c r="EK116" s="68" t="s">
        <v>293</v>
      </c>
      <c r="EL116" s="68" t="s">
        <v>294</v>
      </c>
      <c r="EM116" s="68" t="s">
        <v>295</v>
      </c>
      <c r="EN116" s="68" t="s">
        <v>296</v>
      </c>
      <c r="EO116" s="68" t="s">
        <v>297</v>
      </c>
      <c r="EP116" s="68" t="s">
        <v>298</v>
      </c>
      <c r="EQ116" s="68" t="s">
        <v>299</v>
      </c>
      <c r="ER116" s="68" t="s">
        <v>300</v>
      </c>
      <c r="ES116" s="68" t="s">
        <v>301</v>
      </c>
      <c r="ET116" s="68" t="s">
        <v>302</v>
      </c>
      <c r="EU116" s="68" t="s">
        <v>303</v>
      </c>
      <c r="EV116" s="68" t="s">
        <v>304</v>
      </c>
      <c r="EW116" s="68" t="s">
        <v>305</v>
      </c>
      <c r="EX116" s="68" t="s">
        <v>306</v>
      </c>
      <c r="EY116" s="68" t="s">
        <v>307</v>
      </c>
      <c r="EZ116" s="68" t="s">
        <v>308</v>
      </c>
      <c r="FA116" s="68" t="s">
        <v>309</v>
      </c>
      <c r="FB116" s="68" t="s">
        <v>310</v>
      </c>
      <c r="FC116" s="68" t="s">
        <v>311</v>
      </c>
      <c r="FD116" s="68" t="s">
        <v>312</v>
      </c>
      <c r="FE116" s="68" t="s">
        <v>313</v>
      </c>
      <c r="FF116" s="68" t="s">
        <v>167</v>
      </c>
      <c r="FG116" s="68" t="s">
        <v>314</v>
      </c>
      <c r="FH116" s="68" t="s">
        <v>315</v>
      </c>
      <c r="FI116" s="68" t="s">
        <v>316</v>
      </c>
      <c r="FJ116" s="68" t="s">
        <v>317</v>
      </c>
      <c r="FK116" s="68" t="s">
        <v>318</v>
      </c>
      <c r="FL116" s="68" t="s">
        <v>319</v>
      </c>
      <c r="FM116" s="68" t="s">
        <v>320</v>
      </c>
      <c r="FN116" s="68" t="s">
        <v>321</v>
      </c>
      <c r="FO116" s="68" t="s">
        <v>322</v>
      </c>
      <c r="FP116" s="68" t="s">
        <v>323</v>
      </c>
      <c r="FQ116" s="68" t="s">
        <v>324</v>
      </c>
      <c r="FR116" s="68" t="s">
        <v>325</v>
      </c>
      <c r="FS116" s="68" t="s">
        <v>326</v>
      </c>
      <c r="FT116" s="68" t="s">
        <v>327</v>
      </c>
      <c r="FU116" s="68" t="s">
        <v>328</v>
      </c>
      <c r="FV116" s="68" t="s">
        <v>329</v>
      </c>
      <c r="FW116" s="68" t="s">
        <v>330</v>
      </c>
      <c r="FX116" s="68" t="s">
        <v>331</v>
      </c>
      <c r="FY116" s="68" t="s">
        <v>332</v>
      </c>
      <c r="FZ116" s="68" t="s">
        <v>333</v>
      </c>
      <c r="GA116" s="68" t="s">
        <v>334</v>
      </c>
      <c r="GB116" s="68" t="s">
        <v>335</v>
      </c>
      <c r="GC116" s="68" t="s">
        <v>336</v>
      </c>
      <c r="GD116" s="68" t="s">
        <v>166</v>
      </c>
      <c r="GE116" s="68" t="s">
        <v>337</v>
      </c>
      <c r="GF116" s="68" t="s">
        <v>338</v>
      </c>
      <c r="GG116" s="68" t="s">
        <v>339</v>
      </c>
      <c r="GH116" s="68" t="s">
        <v>340</v>
      </c>
      <c r="GI116" s="68" t="s">
        <v>341</v>
      </c>
      <c r="GJ116" s="68" t="s">
        <v>342</v>
      </c>
      <c r="GK116" s="68" t="s">
        <v>343</v>
      </c>
      <c r="GL116" s="68" t="s">
        <v>344</v>
      </c>
      <c r="GM116" s="68" t="s">
        <v>345</v>
      </c>
      <c r="GN116" s="68" t="s">
        <v>346</v>
      </c>
      <c r="GO116" s="68" t="s">
        <v>347</v>
      </c>
      <c r="GP116" s="68" t="s">
        <v>348</v>
      </c>
      <c r="GQ116" s="68" t="s">
        <v>349</v>
      </c>
      <c r="GR116" s="68" t="s">
        <v>350</v>
      </c>
      <c r="GS116" s="68" t="s">
        <v>351</v>
      </c>
      <c r="GT116" s="68" t="s">
        <v>352</v>
      </c>
      <c r="GU116" s="68" t="s">
        <v>353</v>
      </c>
      <c r="GV116" s="68" t="s">
        <v>354</v>
      </c>
      <c r="GW116" s="68" t="s">
        <v>355</v>
      </c>
      <c r="GX116" s="68" t="s">
        <v>356</v>
      </c>
      <c r="GY116" s="68" t="s">
        <v>357</v>
      </c>
      <c r="GZ116" s="68" t="s">
        <v>358</v>
      </c>
      <c r="HA116" s="68" t="s">
        <v>359</v>
      </c>
      <c r="HB116" s="68" t="s">
        <v>360</v>
      </c>
      <c r="HC116" s="68" t="s">
        <v>165</v>
      </c>
      <c r="HD116" s="68" t="s">
        <v>361</v>
      </c>
      <c r="HE116" s="68" t="s">
        <v>362</v>
      </c>
      <c r="HF116" s="68" t="s">
        <v>363</v>
      </c>
      <c r="HG116" s="68" t="s">
        <v>364</v>
      </c>
      <c r="HH116" s="68" t="s">
        <v>365</v>
      </c>
      <c r="HI116" s="68" t="s">
        <v>366</v>
      </c>
      <c r="HJ116" s="68" t="s">
        <v>367</v>
      </c>
      <c r="HK116" s="187" t="s">
        <v>368</v>
      </c>
      <c r="HL116" s="68" t="s">
        <v>369</v>
      </c>
      <c r="HM116" s="68" t="s">
        <v>370</v>
      </c>
      <c r="HN116" s="68" t="s">
        <v>371</v>
      </c>
      <c r="HO116" s="68" t="s">
        <v>372</v>
      </c>
      <c r="HP116" s="68" t="s">
        <v>373</v>
      </c>
      <c r="HQ116" s="68" t="s">
        <v>374</v>
      </c>
      <c r="HR116" s="68" t="s">
        <v>375</v>
      </c>
      <c r="HS116" s="68" t="s">
        <v>376</v>
      </c>
      <c r="HT116" s="341" t="s">
        <v>377</v>
      </c>
      <c r="HU116" s="341" t="s">
        <v>378</v>
      </c>
      <c r="HV116" s="68" t="s">
        <v>379</v>
      </c>
      <c r="HW116" s="68" t="s">
        <v>380</v>
      </c>
      <c r="HX116" s="68" t="s">
        <v>381</v>
      </c>
      <c r="HY116" s="68" t="s">
        <v>382</v>
      </c>
      <c r="HZ116" s="183" t="s">
        <v>383</v>
      </c>
      <c r="IA116" s="68" t="s">
        <v>384</v>
      </c>
      <c r="IB116" s="68" t="s">
        <v>385</v>
      </c>
      <c r="IC116" s="68" t="s">
        <v>386</v>
      </c>
      <c r="ID116" s="187" t="s">
        <v>164</v>
      </c>
      <c r="IE116" s="187" t="s">
        <v>387</v>
      </c>
      <c r="IF116" s="68" t="s">
        <v>388</v>
      </c>
      <c r="IG116" s="68" t="s">
        <v>389</v>
      </c>
      <c r="IH116" s="68" t="s">
        <v>390</v>
      </c>
      <c r="II116" s="68" t="s">
        <v>391</v>
      </c>
      <c r="IJ116" s="68" t="s">
        <v>392</v>
      </c>
      <c r="IK116" s="68" t="s">
        <v>393</v>
      </c>
      <c r="IL116" s="68" t="s">
        <v>394</v>
      </c>
      <c r="IM116" s="68" t="s">
        <v>395</v>
      </c>
      <c r="IN116" s="68" t="s">
        <v>396</v>
      </c>
      <c r="IO116" s="68" t="s">
        <v>397</v>
      </c>
      <c r="IP116" s="187" t="s">
        <v>398</v>
      </c>
      <c r="IQ116" s="187" t="s">
        <v>399</v>
      </c>
      <c r="IR116" s="187" t="s">
        <v>400</v>
      </c>
      <c r="IS116" s="187" t="s">
        <v>401</v>
      </c>
      <c r="IT116" s="187" t="s">
        <v>402</v>
      </c>
      <c r="IU116" s="187" t="s">
        <v>403</v>
      </c>
      <c r="IV116" s="187" t="s">
        <v>404</v>
      </c>
      <c r="IW116" s="187" t="s">
        <v>405</v>
      </c>
      <c r="IX116" s="187" t="s">
        <v>406</v>
      </c>
      <c r="IY116" s="187" t="s">
        <v>407</v>
      </c>
      <c r="IZ116" s="187" t="s">
        <v>408</v>
      </c>
      <c r="JA116" s="187" t="s">
        <v>409</v>
      </c>
      <c r="JB116" s="187" t="s">
        <v>421</v>
      </c>
      <c r="JC116" s="68" t="s">
        <v>410</v>
      </c>
    </row>
    <row r="117" spans="3:266" x14ac:dyDescent="0.25">
      <c r="C117" s="50" t="s">
        <v>242</v>
      </c>
      <c r="D117" s="50" t="s">
        <v>651</v>
      </c>
      <c r="E117" s="50" t="s">
        <v>623</v>
      </c>
      <c r="O117" s="478"/>
      <c r="P117" s="28">
        <v>1.7999999999999999E-2</v>
      </c>
      <c r="Q117" s="29">
        <v>1.7999999999999999E-2</v>
      </c>
      <c r="R117" s="29">
        <v>1.7999999999999999E-2</v>
      </c>
      <c r="S117" s="29">
        <v>0</v>
      </c>
      <c r="T117" s="36" t="s">
        <v>163</v>
      </c>
      <c r="U117" s="36" t="s">
        <v>163</v>
      </c>
      <c r="V117" s="29">
        <v>0</v>
      </c>
      <c r="W117" s="29">
        <v>0</v>
      </c>
      <c r="X117" s="29">
        <v>1.7999999999999999E-2</v>
      </c>
      <c r="Y117" s="36" t="s">
        <v>163</v>
      </c>
      <c r="Z117" s="36" t="s">
        <v>163</v>
      </c>
      <c r="AA117" s="29">
        <v>1.7999999999999999E-2</v>
      </c>
      <c r="AB117" s="29">
        <v>1.4E-2</v>
      </c>
      <c r="AC117" s="36" t="s">
        <v>163</v>
      </c>
      <c r="AD117" s="29">
        <v>1.7999999999999999E-2</v>
      </c>
      <c r="AE117" s="29">
        <v>1.7999999999999999E-2</v>
      </c>
      <c r="AF117" s="29">
        <v>1.7999999999999999E-2</v>
      </c>
      <c r="AG117" s="70">
        <v>0.02</v>
      </c>
      <c r="AH117" s="36" t="s">
        <v>163</v>
      </c>
      <c r="AI117" s="70">
        <v>0.02</v>
      </c>
      <c r="AJ117" s="70">
        <v>0.02</v>
      </c>
      <c r="AK117" s="70">
        <v>0.02</v>
      </c>
      <c r="AL117" s="70">
        <v>0.02</v>
      </c>
      <c r="AM117" s="70">
        <v>0.02</v>
      </c>
      <c r="AN117" s="36" t="s">
        <v>163</v>
      </c>
      <c r="AO117" s="70">
        <v>0.02</v>
      </c>
      <c r="AP117" s="70">
        <v>0.02</v>
      </c>
      <c r="AQ117" s="36" t="s">
        <v>163</v>
      </c>
      <c r="AR117" s="70">
        <v>0.02</v>
      </c>
      <c r="AS117" s="70">
        <v>0.02</v>
      </c>
      <c r="AT117" s="70">
        <v>0.02</v>
      </c>
      <c r="AU117" s="70">
        <v>0.02</v>
      </c>
      <c r="AV117" s="36" t="s">
        <v>163</v>
      </c>
      <c r="AW117" s="70">
        <v>0.02</v>
      </c>
      <c r="AX117" s="70">
        <v>0.02</v>
      </c>
      <c r="AY117" s="70">
        <v>0.02</v>
      </c>
      <c r="AZ117" s="70">
        <v>0.02</v>
      </c>
      <c r="BA117" s="70">
        <v>0.02</v>
      </c>
      <c r="BB117" s="70">
        <v>0.02</v>
      </c>
      <c r="BC117" s="70">
        <v>0.02</v>
      </c>
      <c r="BD117" s="70">
        <v>0.02</v>
      </c>
      <c r="BE117" s="70">
        <v>0.02</v>
      </c>
      <c r="BF117" s="70">
        <v>0.02</v>
      </c>
      <c r="BG117" s="70">
        <v>0.02</v>
      </c>
      <c r="BH117" s="70">
        <v>0.02</v>
      </c>
      <c r="BI117" s="70">
        <v>0.02</v>
      </c>
      <c r="BJ117" s="70">
        <v>0.02</v>
      </c>
      <c r="BK117" s="36" t="s">
        <v>163</v>
      </c>
      <c r="BL117" s="70">
        <v>0.02</v>
      </c>
      <c r="BM117" s="70">
        <v>0.02</v>
      </c>
      <c r="BN117" s="70">
        <v>0.02</v>
      </c>
      <c r="BO117" s="70">
        <v>0.02</v>
      </c>
      <c r="BP117" s="70">
        <v>0.02</v>
      </c>
      <c r="BQ117" s="36" t="s">
        <v>163</v>
      </c>
      <c r="BR117" s="36" t="s">
        <v>163</v>
      </c>
      <c r="BS117" s="36" t="s">
        <v>163</v>
      </c>
      <c r="BT117" s="36" t="s">
        <v>163</v>
      </c>
      <c r="BU117" s="36" t="s">
        <v>163</v>
      </c>
      <c r="BV117" s="70">
        <v>0.02</v>
      </c>
      <c r="BW117" s="70">
        <v>0.02</v>
      </c>
      <c r="BX117" s="70">
        <v>0.02</v>
      </c>
      <c r="BY117" s="70">
        <v>0.02</v>
      </c>
      <c r="BZ117" s="70">
        <v>0.02</v>
      </c>
      <c r="CA117" s="70">
        <v>0.02</v>
      </c>
      <c r="CB117" s="70">
        <v>0.02</v>
      </c>
      <c r="CC117" s="70">
        <v>0.02</v>
      </c>
      <c r="CD117" s="70">
        <v>0.02</v>
      </c>
      <c r="CE117" s="70">
        <v>0.02</v>
      </c>
      <c r="CF117" s="70">
        <v>0.02</v>
      </c>
      <c r="CG117" s="70">
        <v>0.02</v>
      </c>
      <c r="CH117" s="70">
        <v>0.02</v>
      </c>
      <c r="CI117" s="36" t="s">
        <v>163</v>
      </c>
      <c r="CJ117" s="70">
        <v>0.02</v>
      </c>
      <c r="CK117" s="70">
        <v>0.02</v>
      </c>
      <c r="CL117" s="70">
        <v>0.02</v>
      </c>
      <c r="CM117" s="70">
        <v>0.02</v>
      </c>
      <c r="CN117" s="36" t="s">
        <v>163</v>
      </c>
      <c r="CO117" s="70">
        <v>0.02</v>
      </c>
      <c r="CP117" s="36" t="s">
        <v>163</v>
      </c>
      <c r="CQ117" s="29">
        <v>0.15500000000000025</v>
      </c>
      <c r="CR117" s="29">
        <v>0.15500000000000025</v>
      </c>
      <c r="CS117" s="29">
        <v>0.15500000000000025</v>
      </c>
      <c r="CT117" s="29">
        <v>0.15500000000000025</v>
      </c>
      <c r="CU117" s="36" t="s">
        <v>163</v>
      </c>
      <c r="CV117" s="36" t="s">
        <v>163</v>
      </c>
      <c r="CW117" s="29">
        <v>0.15500000000000025</v>
      </c>
      <c r="CX117" s="29">
        <v>0.15500000000000025</v>
      </c>
      <c r="CY117" s="29">
        <v>0.15500000000000025</v>
      </c>
      <c r="CZ117" s="29">
        <v>0.15500000000000025</v>
      </c>
      <c r="DA117" s="29">
        <v>0.15500000000000025</v>
      </c>
      <c r="DB117" s="29">
        <v>0.15500000000000025</v>
      </c>
      <c r="DC117" s="29">
        <v>0.15500000000000025</v>
      </c>
      <c r="DD117" s="29">
        <v>0.15500000000000025</v>
      </c>
      <c r="DE117" s="29">
        <v>0.15500000000000025</v>
      </c>
      <c r="DF117" s="29">
        <v>0.15500000000000025</v>
      </c>
      <c r="DG117" s="29">
        <v>0.15500000000000025</v>
      </c>
      <c r="DH117" s="29">
        <v>0.15500000000000025</v>
      </c>
      <c r="DI117" s="29">
        <v>0.15500000000000025</v>
      </c>
      <c r="DJ117" s="29">
        <v>0.15500000000000025</v>
      </c>
      <c r="DK117" s="36" t="s">
        <v>163</v>
      </c>
      <c r="DL117" s="36" t="s">
        <v>163</v>
      </c>
      <c r="DM117" s="29">
        <v>0.15500000000000025</v>
      </c>
      <c r="DN117" s="29">
        <v>0.15500000000000025</v>
      </c>
      <c r="DO117" s="29">
        <v>0.15500000000000025</v>
      </c>
      <c r="DP117" s="36" t="s">
        <v>163</v>
      </c>
      <c r="DQ117" s="29">
        <v>0.15500000000000025</v>
      </c>
      <c r="DR117" s="29">
        <v>0.15500000000000025</v>
      </c>
      <c r="DS117" s="29">
        <v>0.15500000000000025</v>
      </c>
      <c r="DT117" s="29">
        <v>0.15500000000000025</v>
      </c>
      <c r="DU117" s="29">
        <v>0.15500000000000025</v>
      </c>
      <c r="DV117" s="29">
        <v>0.15500000000000025</v>
      </c>
      <c r="DW117" s="29">
        <v>0.15500000000000025</v>
      </c>
      <c r="DX117" s="29">
        <v>0.15500000000000025</v>
      </c>
      <c r="DY117" s="29">
        <v>0.08</v>
      </c>
      <c r="DZ117" s="29">
        <v>0.15500000000000025</v>
      </c>
      <c r="EA117" s="29">
        <v>0.15500000000000025</v>
      </c>
      <c r="EB117" s="36" t="s">
        <v>163</v>
      </c>
      <c r="EC117" s="36" t="s">
        <v>163</v>
      </c>
      <c r="ED117" s="29">
        <v>0.08</v>
      </c>
      <c r="EE117" s="29">
        <v>0.08</v>
      </c>
      <c r="EF117" s="29">
        <v>0.08</v>
      </c>
      <c r="EG117" s="29">
        <v>0.08</v>
      </c>
      <c r="EH117" s="29">
        <v>0.15500000000000025</v>
      </c>
      <c r="EI117" s="29">
        <v>0.15500000000000025</v>
      </c>
      <c r="EJ117" s="29">
        <v>0.15500000000000025</v>
      </c>
      <c r="EK117" s="29">
        <v>0.15500000000000025</v>
      </c>
      <c r="EL117" s="29">
        <v>0.15500000000000025</v>
      </c>
      <c r="EM117" s="29">
        <v>0.15500000000000025</v>
      </c>
      <c r="EN117" s="29">
        <v>0.15500000000000025</v>
      </c>
      <c r="EO117" s="29">
        <v>0.15500000000000025</v>
      </c>
      <c r="EP117" s="29">
        <v>0.15500000000000025</v>
      </c>
      <c r="EQ117" s="29">
        <v>0.15500000000000025</v>
      </c>
      <c r="ER117" s="29">
        <v>0.08</v>
      </c>
      <c r="ES117" s="29">
        <v>0.08</v>
      </c>
      <c r="ET117" s="29">
        <v>0.08</v>
      </c>
      <c r="EU117" s="29">
        <v>0.08</v>
      </c>
      <c r="EV117" s="29">
        <v>0.08</v>
      </c>
      <c r="EW117" s="29">
        <v>0.08</v>
      </c>
      <c r="EX117" s="29">
        <v>0.08</v>
      </c>
      <c r="EY117" s="29">
        <v>0.08</v>
      </c>
      <c r="EZ117" s="29">
        <v>0.08</v>
      </c>
      <c r="FA117" s="29">
        <v>0.08</v>
      </c>
      <c r="FB117" s="29">
        <v>0.08</v>
      </c>
      <c r="FC117" s="29">
        <v>0.08</v>
      </c>
      <c r="FD117" s="36" t="s">
        <v>163</v>
      </c>
      <c r="FE117" s="36" t="s">
        <v>163</v>
      </c>
      <c r="FF117" s="36" t="s">
        <v>163</v>
      </c>
      <c r="FG117" s="29">
        <v>0.08</v>
      </c>
      <c r="FH117" s="29">
        <v>0.08</v>
      </c>
      <c r="FI117" s="29">
        <v>0.08</v>
      </c>
      <c r="FJ117" s="29">
        <v>0.08</v>
      </c>
      <c r="FK117" s="29">
        <v>0.08</v>
      </c>
      <c r="FL117" s="29">
        <v>0.08</v>
      </c>
      <c r="FM117" s="36" t="s">
        <v>163</v>
      </c>
      <c r="FN117" s="29">
        <v>0.08</v>
      </c>
      <c r="FO117" s="29">
        <v>0.08</v>
      </c>
      <c r="FP117" s="29">
        <v>0.08</v>
      </c>
      <c r="FQ117" s="29">
        <v>0.08</v>
      </c>
      <c r="FR117" s="29">
        <v>0.08</v>
      </c>
      <c r="FS117" s="29">
        <v>0.08</v>
      </c>
      <c r="FT117" s="29">
        <v>0.08</v>
      </c>
      <c r="FU117" s="29">
        <v>0.08</v>
      </c>
      <c r="FV117" s="29">
        <v>0.08</v>
      </c>
      <c r="FW117" s="29">
        <v>0.08</v>
      </c>
      <c r="FX117" s="29">
        <v>0.08</v>
      </c>
      <c r="FY117" s="29">
        <v>0.08</v>
      </c>
      <c r="FZ117" s="29">
        <v>0.08</v>
      </c>
      <c r="GA117" s="29">
        <v>0.08</v>
      </c>
      <c r="GB117" s="29">
        <v>0.08</v>
      </c>
      <c r="GC117" s="29">
        <v>0.08</v>
      </c>
      <c r="GD117" s="34" t="s">
        <v>163</v>
      </c>
      <c r="GE117" s="29">
        <v>0.08</v>
      </c>
      <c r="GF117" s="29">
        <v>0.08</v>
      </c>
      <c r="GG117" s="29">
        <v>0.08</v>
      </c>
      <c r="GH117" s="29">
        <v>0.08</v>
      </c>
      <c r="GI117" s="29">
        <v>0.08</v>
      </c>
      <c r="GJ117" s="29">
        <v>0.08</v>
      </c>
      <c r="GK117" s="36" t="s">
        <v>163</v>
      </c>
      <c r="GL117" s="29">
        <v>0.08</v>
      </c>
      <c r="GM117" s="29">
        <v>0.08</v>
      </c>
      <c r="GN117" s="29">
        <v>0.08</v>
      </c>
      <c r="GO117" s="29">
        <v>0.08</v>
      </c>
      <c r="GP117" s="29">
        <v>0.08</v>
      </c>
      <c r="GQ117" s="29">
        <v>0.08</v>
      </c>
      <c r="GR117" s="29">
        <v>0.08</v>
      </c>
      <c r="GS117" s="29">
        <v>0.08</v>
      </c>
      <c r="GT117" s="29">
        <v>0.08</v>
      </c>
      <c r="GU117" s="29">
        <v>0.08</v>
      </c>
      <c r="GV117" s="29">
        <v>0.08</v>
      </c>
      <c r="GW117" s="29">
        <v>0.08</v>
      </c>
      <c r="GX117" s="29">
        <v>0.08</v>
      </c>
      <c r="GY117" s="29">
        <v>0.08</v>
      </c>
      <c r="GZ117" s="29">
        <v>0.08</v>
      </c>
      <c r="HA117" s="29">
        <v>0.08</v>
      </c>
      <c r="HB117" s="39" t="s">
        <v>163</v>
      </c>
      <c r="HC117" s="29">
        <v>0.08</v>
      </c>
      <c r="HD117" s="29">
        <v>0.08</v>
      </c>
      <c r="HE117" s="29">
        <v>0.08</v>
      </c>
      <c r="HF117" s="29">
        <v>0.08</v>
      </c>
      <c r="HG117" s="29">
        <v>0.08</v>
      </c>
      <c r="HH117" s="29">
        <v>0.08</v>
      </c>
      <c r="HI117" s="29">
        <v>0.08</v>
      </c>
      <c r="HJ117" s="29">
        <v>0.08</v>
      </c>
      <c r="HK117" s="39" t="s">
        <v>163</v>
      </c>
      <c r="HL117" s="29">
        <v>0.08</v>
      </c>
      <c r="HM117" s="29">
        <v>0.08</v>
      </c>
      <c r="HN117" s="29">
        <v>0.06</v>
      </c>
      <c r="HO117" s="29">
        <v>0.06</v>
      </c>
      <c r="HP117" s="29">
        <v>0.06</v>
      </c>
      <c r="HQ117" s="29">
        <v>0.06</v>
      </c>
      <c r="HR117" s="29">
        <v>0.06</v>
      </c>
      <c r="HS117" s="29">
        <v>0.06</v>
      </c>
      <c r="HT117" s="39" t="s">
        <v>163</v>
      </c>
      <c r="HU117" s="39" t="s">
        <v>163</v>
      </c>
      <c r="HV117" s="29">
        <v>0.06</v>
      </c>
      <c r="HW117" s="29">
        <v>0.06</v>
      </c>
      <c r="HX117" s="29">
        <v>0.06</v>
      </c>
      <c r="HY117" s="29">
        <v>0.06</v>
      </c>
      <c r="HZ117" s="29">
        <v>0.08</v>
      </c>
      <c r="IA117" s="29">
        <v>0.06</v>
      </c>
      <c r="IB117" s="29">
        <v>0.06</v>
      </c>
      <c r="IC117" s="29">
        <v>0.08</v>
      </c>
      <c r="ID117" s="39" t="s">
        <v>163</v>
      </c>
      <c r="IE117" s="39" t="s">
        <v>163</v>
      </c>
      <c r="IF117" s="29">
        <v>0.06</v>
      </c>
      <c r="IG117" s="29">
        <v>0.06</v>
      </c>
      <c r="IH117" s="29">
        <v>0.06</v>
      </c>
      <c r="II117" s="29">
        <v>0.06</v>
      </c>
      <c r="IJ117" s="29">
        <v>0.06</v>
      </c>
      <c r="IK117" s="29">
        <v>0.06</v>
      </c>
      <c r="IL117" s="39" t="s">
        <v>163</v>
      </c>
      <c r="IM117" s="29">
        <v>0.06</v>
      </c>
      <c r="IN117" s="29">
        <v>0.06</v>
      </c>
      <c r="IO117" s="39"/>
      <c r="IP117" s="39" t="s">
        <v>163</v>
      </c>
      <c r="IQ117" s="39" t="s">
        <v>163</v>
      </c>
      <c r="IR117" s="39" t="s">
        <v>163</v>
      </c>
      <c r="IS117" s="39" t="s">
        <v>163</v>
      </c>
      <c r="IT117" s="39" t="s">
        <v>163</v>
      </c>
      <c r="IU117" s="39" t="s">
        <v>163</v>
      </c>
      <c r="IV117" s="39" t="s">
        <v>163</v>
      </c>
      <c r="IW117" s="39" t="s">
        <v>163</v>
      </c>
      <c r="IX117" s="39" t="s">
        <v>163</v>
      </c>
      <c r="IY117" s="39" t="s">
        <v>163</v>
      </c>
      <c r="IZ117" s="39" t="s">
        <v>163</v>
      </c>
      <c r="JA117" s="29">
        <v>0.06</v>
      </c>
      <c r="JB117" s="29">
        <v>0.06</v>
      </c>
      <c r="JC117" s="39"/>
      <c r="JF117" s="328" t="s">
        <v>670</v>
      </c>
    </row>
    <row r="118" spans="3:266" x14ac:dyDescent="0.25">
      <c r="C118" s="50" t="s">
        <v>244</v>
      </c>
      <c r="D118" s="50" t="s">
        <v>651</v>
      </c>
      <c r="E118" s="50" t="s">
        <v>623</v>
      </c>
      <c r="N118" t="s">
        <v>671</v>
      </c>
      <c r="O118" s="478"/>
      <c r="P118" s="28">
        <v>1.7999999999999999E-2</v>
      </c>
      <c r="Q118" s="29">
        <v>1.7999999999999999E-2</v>
      </c>
      <c r="R118" s="29">
        <v>1.7999999999999999E-2</v>
      </c>
      <c r="S118" s="29">
        <v>0</v>
      </c>
      <c r="T118" s="36" t="s">
        <v>163</v>
      </c>
      <c r="U118" s="36" t="s">
        <v>163</v>
      </c>
      <c r="V118" s="29">
        <v>0</v>
      </c>
      <c r="W118" s="29">
        <v>0</v>
      </c>
      <c r="X118" s="29">
        <v>1.7999999999999999E-2</v>
      </c>
      <c r="Y118" s="36" t="s">
        <v>163</v>
      </c>
      <c r="Z118" s="36" t="s">
        <v>163</v>
      </c>
      <c r="AA118" s="29">
        <v>1.7999999999999999E-2</v>
      </c>
      <c r="AB118" s="29">
        <v>1.4E-2</v>
      </c>
      <c r="AC118" s="36" t="s">
        <v>163</v>
      </c>
      <c r="AD118" s="29">
        <v>1.4E-2</v>
      </c>
      <c r="AE118" s="29">
        <v>1.7999999999999999E-2</v>
      </c>
      <c r="AF118" s="29">
        <v>1.7999999999999999E-2</v>
      </c>
      <c r="AG118" s="70">
        <v>0.02</v>
      </c>
      <c r="AH118" s="36" t="s">
        <v>163</v>
      </c>
      <c r="AI118" s="70">
        <v>0.02</v>
      </c>
      <c r="AJ118" s="70">
        <v>0.02</v>
      </c>
      <c r="AK118" s="70">
        <v>0.02</v>
      </c>
      <c r="AL118" s="70">
        <v>0.02</v>
      </c>
      <c r="AM118" s="70">
        <v>0.02</v>
      </c>
      <c r="AN118" s="36" t="s">
        <v>163</v>
      </c>
      <c r="AO118" s="70">
        <v>0.02</v>
      </c>
      <c r="AP118" s="70">
        <v>0.02</v>
      </c>
      <c r="AQ118" s="36" t="s">
        <v>163</v>
      </c>
      <c r="AR118" s="70">
        <v>0.02</v>
      </c>
      <c r="AS118" s="70">
        <v>0.02</v>
      </c>
      <c r="AT118" s="70">
        <v>0.02</v>
      </c>
      <c r="AU118" s="70">
        <v>0.02</v>
      </c>
      <c r="AV118" s="36" t="s">
        <v>163</v>
      </c>
      <c r="AW118" s="70">
        <v>0.02</v>
      </c>
      <c r="AX118" s="70">
        <v>0.02</v>
      </c>
      <c r="AY118" s="70">
        <v>0.02</v>
      </c>
      <c r="AZ118" s="70">
        <v>0.02</v>
      </c>
      <c r="BA118" s="70">
        <v>0.02</v>
      </c>
      <c r="BB118" s="70">
        <v>0.02</v>
      </c>
      <c r="BC118" s="70">
        <v>0.02</v>
      </c>
      <c r="BD118" s="70">
        <v>0.02</v>
      </c>
      <c r="BE118" s="70">
        <v>0.02</v>
      </c>
      <c r="BF118" s="70">
        <v>0.02</v>
      </c>
      <c r="BG118" s="70">
        <v>0.02</v>
      </c>
      <c r="BH118" s="70">
        <v>0.02</v>
      </c>
      <c r="BI118" s="70">
        <v>0.02</v>
      </c>
      <c r="BJ118" s="70">
        <v>0.02</v>
      </c>
      <c r="BK118" s="36" t="s">
        <v>163</v>
      </c>
      <c r="BL118" s="70">
        <v>0.02</v>
      </c>
      <c r="BM118" s="70">
        <v>0.02</v>
      </c>
      <c r="BN118" s="70">
        <v>0.02</v>
      </c>
      <c r="BO118" s="70">
        <v>0.02</v>
      </c>
      <c r="BP118" s="70">
        <v>0.02</v>
      </c>
      <c r="BQ118" s="36" t="s">
        <v>163</v>
      </c>
      <c r="BR118" s="36" t="s">
        <v>163</v>
      </c>
      <c r="BS118" s="36" t="s">
        <v>163</v>
      </c>
      <c r="BT118" s="36" t="s">
        <v>163</v>
      </c>
      <c r="BU118" s="36" t="s">
        <v>163</v>
      </c>
      <c r="BV118" s="70">
        <v>0.02</v>
      </c>
      <c r="BW118" s="70">
        <v>0.02</v>
      </c>
      <c r="BX118" s="70">
        <v>0.02</v>
      </c>
      <c r="BY118" s="70">
        <v>0.02</v>
      </c>
      <c r="BZ118" s="70">
        <v>0.02</v>
      </c>
      <c r="CA118" s="70">
        <v>0.02</v>
      </c>
      <c r="CB118" s="70">
        <v>0.02</v>
      </c>
      <c r="CC118" s="70">
        <v>0.02</v>
      </c>
      <c r="CD118" s="70">
        <v>0.02</v>
      </c>
      <c r="CE118" s="70">
        <v>0.02</v>
      </c>
      <c r="CF118" s="70">
        <v>0.02</v>
      </c>
      <c r="CG118" s="70">
        <v>0.02</v>
      </c>
      <c r="CH118" s="70">
        <v>0.02</v>
      </c>
      <c r="CI118" s="36" t="s">
        <v>163</v>
      </c>
      <c r="CJ118" s="70">
        <v>0.02</v>
      </c>
      <c r="CK118" s="70">
        <v>0.02</v>
      </c>
      <c r="CL118" s="70">
        <v>0.02</v>
      </c>
      <c r="CM118" s="70">
        <v>0.02</v>
      </c>
      <c r="CN118" s="36" t="s">
        <v>163</v>
      </c>
      <c r="CO118" s="70">
        <v>0.02</v>
      </c>
      <c r="CP118" s="36" t="s">
        <v>163</v>
      </c>
      <c r="CQ118" s="29">
        <v>0.15500000000000025</v>
      </c>
      <c r="CR118" s="29">
        <v>0.15500000000000025</v>
      </c>
      <c r="CS118" s="29">
        <v>0.15500000000000025</v>
      </c>
      <c r="CT118" s="29">
        <v>0.15500000000000025</v>
      </c>
      <c r="CU118" s="36" t="s">
        <v>163</v>
      </c>
      <c r="CV118" s="36" t="s">
        <v>163</v>
      </c>
      <c r="CW118" s="29">
        <v>0.15500000000000025</v>
      </c>
      <c r="CX118" s="29">
        <v>0.15500000000000025</v>
      </c>
      <c r="CY118" s="29">
        <v>0.15500000000000025</v>
      </c>
      <c r="CZ118" s="29">
        <v>0.15500000000000025</v>
      </c>
      <c r="DA118" s="29">
        <v>0.15500000000000025</v>
      </c>
      <c r="DB118" s="29">
        <v>0.15500000000000025</v>
      </c>
      <c r="DC118" s="29">
        <v>0.15500000000000025</v>
      </c>
      <c r="DD118" s="29">
        <v>0.15500000000000025</v>
      </c>
      <c r="DE118" s="29">
        <v>0.15500000000000025</v>
      </c>
      <c r="DF118" s="29">
        <v>0.15500000000000025</v>
      </c>
      <c r="DG118" s="29">
        <v>0.15500000000000025</v>
      </c>
      <c r="DH118" s="29">
        <v>0.15500000000000025</v>
      </c>
      <c r="DI118" s="29">
        <v>0.15500000000000025</v>
      </c>
      <c r="DJ118" s="29">
        <v>0.15500000000000025</v>
      </c>
      <c r="DK118" s="36" t="s">
        <v>163</v>
      </c>
      <c r="DL118" s="36" t="s">
        <v>163</v>
      </c>
      <c r="DM118" s="29">
        <v>0.15500000000000025</v>
      </c>
      <c r="DN118" s="29">
        <v>0.15500000000000025</v>
      </c>
      <c r="DO118" s="29">
        <v>0.15500000000000025</v>
      </c>
      <c r="DP118" s="36" t="s">
        <v>163</v>
      </c>
      <c r="DQ118" s="29">
        <v>0.15500000000000025</v>
      </c>
      <c r="DR118" s="29">
        <v>0.15500000000000025</v>
      </c>
      <c r="DS118" s="29">
        <v>0.15500000000000025</v>
      </c>
      <c r="DT118" s="29">
        <v>0.15500000000000025</v>
      </c>
      <c r="DU118" s="29">
        <v>0.15500000000000025</v>
      </c>
      <c r="DV118" s="29">
        <v>0.15500000000000025</v>
      </c>
      <c r="DW118" s="29">
        <v>0.15500000000000025</v>
      </c>
      <c r="DX118" s="29">
        <v>0.15500000000000025</v>
      </c>
      <c r="DY118" s="29">
        <v>0.08</v>
      </c>
      <c r="DZ118" s="29">
        <v>0.15500000000000025</v>
      </c>
      <c r="EA118" s="29">
        <v>0.15500000000000025</v>
      </c>
      <c r="EB118" s="36" t="s">
        <v>163</v>
      </c>
      <c r="EC118" s="36" t="s">
        <v>163</v>
      </c>
      <c r="ED118" s="29">
        <v>0.08</v>
      </c>
      <c r="EE118" s="29">
        <v>0.08</v>
      </c>
      <c r="EF118" s="29">
        <v>0.08</v>
      </c>
      <c r="EG118" s="29">
        <v>0.08</v>
      </c>
      <c r="EH118" s="29">
        <v>0.15500000000000025</v>
      </c>
      <c r="EI118" s="29">
        <v>0.15500000000000025</v>
      </c>
      <c r="EJ118" s="29">
        <v>0.15500000000000025</v>
      </c>
      <c r="EK118" s="29">
        <v>0.15500000000000025</v>
      </c>
      <c r="EL118" s="29">
        <v>0.15500000000000025</v>
      </c>
      <c r="EM118" s="29">
        <v>0.15500000000000025</v>
      </c>
      <c r="EN118" s="29">
        <v>0.15500000000000025</v>
      </c>
      <c r="EO118" s="29">
        <v>0.15500000000000025</v>
      </c>
      <c r="EP118" s="29">
        <v>0.15500000000000025</v>
      </c>
      <c r="EQ118" s="29">
        <v>0.15500000000000025</v>
      </c>
      <c r="ER118" s="29">
        <v>0.08</v>
      </c>
      <c r="ES118" s="29">
        <v>0.08</v>
      </c>
      <c r="ET118" s="29">
        <v>0.08</v>
      </c>
      <c r="EU118" s="29">
        <v>0.08</v>
      </c>
      <c r="EV118" s="29">
        <v>0.08</v>
      </c>
      <c r="EW118" s="29">
        <v>0.08</v>
      </c>
      <c r="EX118" s="29">
        <v>0.08</v>
      </c>
      <c r="EY118" s="29">
        <v>0.08</v>
      </c>
      <c r="EZ118" s="29">
        <v>0.08</v>
      </c>
      <c r="FA118" s="29">
        <v>0.08</v>
      </c>
      <c r="FB118" s="29">
        <v>0.08</v>
      </c>
      <c r="FC118" s="29">
        <v>0.08</v>
      </c>
      <c r="FD118" s="36" t="s">
        <v>163</v>
      </c>
      <c r="FE118" s="36" t="s">
        <v>163</v>
      </c>
      <c r="FF118" s="36" t="s">
        <v>163</v>
      </c>
      <c r="FG118" s="29">
        <v>0.08</v>
      </c>
      <c r="FH118" s="29">
        <v>0.08</v>
      </c>
      <c r="FI118" s="29">
        <v>0.08</v>
      </c>
      <c r="FJ118" s="29">
        <v>0.08</v>
      </c>
      <c r="FK118" s="29">
        <v>0.08</v>
      </c>
      <c r="FL118" s="29">
        <v>0.08</v>
      </c>
      <c r="FM118" s="36" t="s">
        <v>163</v>
      </c>
      <c r="FN118" s="29">
        <v>0.08</v>
      </c>
      <c r="FO118" s="29">
        <v>0.08</v>
      </c>
      <c r="FP118" s="29">
        <v>0.08</v>
      </c>
      <c r="FQ118" s="29">
        <v>0.08</v>
      </c>
      <c r="FR118" s="29">
        <v>0.08</v>
      </c>
      <c r="FS118" s="29">
        <v>0.08</v>
      </c>
      <c r="FT118" s="29">
        <v>0.08</v>
      </c>
      <c r="FU118" s="29">
        <v>0.08</v>
      </c>
      <c r="FV118" s="29">
        <v>0.08</v>
      </c>
      <c r="FW118" s="29">
        <v>0.08</v>
      </c>
      <c r="FX118" s="29">
        <v>0.08</v>
      </c>
      <c r="FY118" s="29">
        <v>0.08</v>
      </c>
      <c r="FZ118" s="29">
        <v>0.08</v>
      </c>
      <c r="GA118" s="29">
        <v>0.08</v>
      </c>
      <c r="GB118" s="29">
        <v>0.08</v>
      </c>
      <c r="GC118" s="29">
        <v>0.08</v>
      </c>
      <c r="GD118" s="34" t="s">
        <v>163</v>
      </c>
      <c r="GE118" s="29">
        <v>0.08</v>
      </c>
      <c r="GF118" s="29">
        <v>0.08</v>
      </c>
      <c r="GG118" s="29">
        <v>0.08</v>
      </c>
      <c r="GH118" s="29">
        <v>0.08</v>
      </c>
      <c r="GI118" s="29">
        <v>0.08</v>
      </c>
      <c r="GJ118" s="29">
        <v>0.08</v>
      </c>
      <c r="GK118" s="36" t="s">
        <v>163</v>
      </c>
      <c r="GL118" s="29">
        <v>0.08</v>
      </c>
      <c r="GM118" s="29">
        <v>0.08</v>
      </c>
      <c r="GN118" s="29">
        <v>0.08</v>
      </c>
      <c r="GO118" s="29">
        <v>0.08</v>
      </c>
      <c r="GP118" s="29">
        <v>0.08</v>
      </c>
      <c r="GQ118" s="29">
        <v>0.08</v>
      </c>
      <c r="GR118" s="29">
        <v>0.08</v>
      </c>
      <c r="GS118" s="29">
        <v>0.08</v>
      </c>
      <c r="GT118" s="29">
        <v>0.08</v>
      </c>
      <c r="GU118" s="29">
        <v>0.08</v>
      </c>
      <c r="GV118" s="29">
        <v>0.08</v>
      </c>
      <c r="GW118" s="29">
        <v>0.08</v>
      </c>
      <c r="GX118" s="29">
        <v>0.08</v>
      </c>
      <c r="GY118" s="29">
        <v>0.08</v>
      </c>
      <c r="GZ118" s="29">
        <v>0.08</v>
      </c>
      <c r="HA118" s="29">
        <v>0.08</v>
      </c>
      <c r="HB118" s="39" t="s">
        <v>163</v>
      </c>
      <c r="HC118" s="29">
        <v>0.08</v>
      </c>
      <c r="HD118" s="29">
        <v>0.08</v>
      </c>
      <c r="HE118" s="29">
        <v>0.08</v>
      </c>
      <c r="HF118" s="29">
        <v>0.08</v>
      </c>
      <c r="HG118" s="29">
        <v>0.08</v>
      </c>
      <c r="HH118" s="29">
        <v>0.08</v>
      </c>
      <c r="HI118" s="29">
        <v>0.08</v>
      </c>
      <c r="HJ118" s="29">
        <v>0.08</v>
      </c>
      <c r="HK118" s="39" t="s">
        <v>163</v>
      </c>
      <c r="HL118" s="29">
        <v>0.08</v>
      </c>
      <c r="HM118" s="29">
        <v>0.08</v>
      </c>
      <c r="HN118" s="29">
        <v>0.06</v>
      </c>
      <c r="HO118" s="29">
        <v>0.06</v>
      </c>
      <c r="HP118" s="29">
        <v>0.06</v>
      </c>
      <c r="HQ118" s="29">
        <v>0.06</v>
      </c>
      <c r="HR118" s="29">
        <v>0.06</v>
      </c>
      <c r="HS118" s="29">
        <v>0.06</v>
      </c>
      <c r="HT118" s="39" t="s">
        <v>163</v>
      </c>
      <c r="HU118" s="39" t="s">
        <v>163</v>
      </c>
      <c r="HV118" s="29">
        <v>0.06</v>
      </c>
      <c r="HW118" s="29">
        <v>0.06</v>
      </c>
      <c r="HX118" s="29">
        <v>0.06</v>
      </c>
      <c r="HY118" s="29">
        <v>0.06</v>
      </c>
      <c r="HZ118" s="29">
        <v>0.08</v>
      </c>
      <c r="IA118" s="29">
        <v>0.06</v>
      </c>
      <c r="IB118" s="29">
        <v>0.06</v>
      </c>
      <c r="IC118" s="29">
        <v>0.08</v>
      </c>
      <c r="ID118" s="39" t="s">
        <v>163</v>
      </c>
      <c r="IE118" s="39" t="s">
        <v>163</v>
      </c>
      <c r="IF118" s="29">
        <v>0.06</v>
      </c>
      <c r="IG118" s="29">
        <v>0.06</v>
      </c>
      <c r="IH118" s="29">
        <v>0.06</v>
      </c>
      <c r="II118" s="29">
        <v>0.06</v>
      </c>
      <c r="IJ118" s="29">
        <v>0.06</v>
      </c>
      <c r="IK118" s="29">
        <v>0.06</v>
      </c>
      <c r="IL118" s="39" t="s">
        <v>163</v>
      </c>
      <c r="IM118" s="29">
        <v>0.06</v>
      </c>
      <c r="IN118" s="29">
        <v>0.06</v>
      </c>
      <c r="IO118" s="39"/>
      <c r="IP118" s="39" t="s">
        <v>163</v>
      </c>
      <c r="IQ118" s="39" t="s">
        <v>163</v>
      </c>
      <c r="IR118" s="39" t="s">
        <v>163</v>
      </c>
      <c r="IS118" s="39" t="s">
        <v>163</v>
      </c>
      <c r="IT118" s="39" t="s">
        <v>163</v>
      </c>
      <c r="IU118" s="39" t="s">
        <v>163</v>
      </c>
      <c r="IV118" s="39" t="s">
        <v>163</v>
      </c>
      <c r="IW118" s="39" t="s">
        <v>163</v>
      </c>
      <c r="IX118" s="39" t="s">
        <v>163</v>
      </c>
      <c r="IY118" s="39" t="s">
        <v>163</v>
      </c>
      <c r="IZ118" s="39" t="s">
        <v>163</v>
      </c>
      <c r="JA118" s="29">
        <v>0.06</v>
      </c>
      <c r="JB118" s="29">
        <v>0.06</v>
      </c>
      <c r="JC118" s="39"/>
    </row>
    <row r="119" spans="3:266" x14ac:dyDescent="0.25">
      <c r="C119" s="50" t="s">
        <v>246</v>
      </c>
      <c r="D119" s="50" t="s">
        <v>623</v>
      </c>
      <c r="E119" s="50" t="s">
        <v>623</v>
      </c>
      <c r="O119" s="478"/>
      <c r="P119" s="28">
        <v>1.7999999999999999E-2</v>
      </c>
      <c r="Q119" s="29">
        <v>1.7999999999999999E-2</v>
      </c>
      <c r="R119" s="29">
        <v>1.7999999999999999E-2</v>
      </c>
      <c r="S119" s="34" t="s">
        <v>163</v>
      </c>
      <c r="T119" s="34" t="s">
        <v>163</v>
      </c>
      <c r="U119" s="34" t="s">
        <v>163</v>
      </c>
      <c r="V119" s="34" t="s">
        <v>163</v>
      </c>
      <c r="W119" s="34" t="s">
        <v>163</v>
      </c>
      <c r="X119" s="29">
        <v>1.7999999999999999E-2</v>
      </c>
      <c r="Y119" s="34" t="s">
        <v>163</v>
      </c>
      <c r="Z119" s="34" t="s">
        <v>163</v>
      </c>
      <c r="AA119" s="29">
        <v>1.7999999999999999E-2</v>
      </c>
      <c r="AB119" s="29">
        <v>1.4E-2</v>
      </c>
      <c r="AC119" s="34" t="s">
        <v>163</v>
      </c>
      <c r="AD119" s="34" t="s">
        <v>163</v>
      </c>
      <c r="AE119" s="29">
        <v>1.7999999999999999E-2</v>
      </c>
      <c r="AF119" s="34" t="s">
        <v>163</v>
      </c>
      <c r="AG119" s="70">
        <v>0.02</v>
      </c>
      <c r="AH119" s="34" t="s">
        <v>163</v>
      </c>
      <c r="AI119" s="34" t="s">
        <v>163</v>
      </c>
      <c r="AJ119" s="70">
        <v>0.02</v>
      </c>
      <c r="AK119" s="70">
        <v>0.02</v>
      </c>
      <c r="AL119" s="70">
        <v>0.02</v>
      </c>
      <c r="AM119" s="70">
        <v>0.02</v>
      </c>
      <c r="AN119" s="34" t="s">
        <v>163</v>
      </c>
      <c r="AO119" s="70">
        <v>0.02</v>
      </c>
      <c r="AP119" s="70">
        <v>0.02</v>
      </c>
      <c r="AQ119" s="34" t="s">
        <v>163</v>
      </c>
      <c r="AR119" s="70">
        <v>0.02</v>
      </c>
      <c r="AS119" s="70">
        <v>0.02</v>
      </c>
      <c r="AT119" s="70">
        <v>0.02</v>
      </c>
      <c r="AU119" s="70">
        <v>0.02</v>
      </c>
      <c r="AV119" s="34" t="s">
        <v>163</v>
      </c>
      <c r="AW119" s="70">
        <v>0.02</v>
      </c>
      <c r="AX119" s="70">
        <v>0.02</v>
      </c>
      <c r="AY119" s="70">
        <v>0.02</v>
      </c>
      <c r="AZ119" s="70">
        <v>0.02</v>
      </c>
      <c r="BA119" s="70">
        <v>0.02</v>
      </c>
      <c r="BB119" s="70">
        <v>0.02</v>
      </c>
      <c r="BC119" s="70">
        <v>0.02</v>
      </c>
      <c r="BD119" s="70">
        <v>0.02</v>
      </c>
      <c r="BE119" s="70">
        <v>0.02</v>
      </c>
      <c r="BF119" s="70">
        <v>0.02</v>
      </c>
      <c r="BG119" s="70">
        <v>0.02</v>
      </c>
      <c r="BH119" s="70">
        <v>0.02</v>
      </c>
      <c r="BI119" s="70">
        <v>0.02</v>
      </c>
      <c r="BJ119" s="70">
        <v>0.02</v>
      </c>
      <c r="BK119" s="34" t="s">
        <v>163</v>
      </c>
      <c r="BL119" s="36" t="s">
        <v>163</v>
      </c>
      <c r="BM119" s="70">
        <v>0.02</v>
      </c>
      <c r="BN119" s="70">
        <v>0.02</v>
      </c>
      <c r="BO119" s="70">
        <v>0.02</v>
      </c>
      <c r="BP119" s="70">
        <v>0.02</v>
      </c>
      <c r="BQ119" s="34" t="s">
        <v>163</v>
      </c>
      <c r="BR119" s="34" t="s">
        <v>163</v>
      </c>
      <c r="BS119" s="34" t="s">
        <v>163</v>
      </c>
      <c r="BT119" s="34" t="s">
        <v>163</v>
      </c>
      <c r="BU119" s="34" t="s">
        <v>163</v>
      </c>
      <c r="BV119" s="70">
        <v>0.02</v>
      </c>
      <c r="BW119" s="70">
        <v>0.02</v>
      </c>
      <c r="BX119" s="70">
        <v>0.02</v>
      </c>
      <c r="BY119" s="36" t="s">
        <v>163</v>
      </c>
      <c r="BZ119" s="70">
        <v>0.02</v>
      </c>
      <c r="CA119" s="70">
        <v>0.02</v>
      </c>
      <c r="CB119" s="70">
        <v>0.02</v>
      </c>
      <c r="CC119" s="70">
        <v>0.02</v>
      </c>
      <c r="CD119" s="70">
        <v>0.02</v>
      </c>
      <c r="CE119" s="70">
        <v>0.02</v>
      </c>
      <c r="CF119" s="70">
        <v>0.02</v>
      </c>
      <c r="CG119" s="70">
        <v>0.02</v>
      </c>
      <c r="CH119" s="70">
        <v>0.02</v>
      </c>
      <c r="CI119" s="34" t="s">
        <v>163</v>
      </c>
      <c r="CJ119" s="70">
        <v>0.02</v>
      </c>
      <c r="CK119" s="70">
        <v>0.02</v>
      </c>
      <c r="CL119" s="70">
        <v>0.02</v>
      </c>
      <c r="CM119" s="70">
        <v>0.02</v>
      </c>
      <c r="CN119" s="34" t="s">
        <v>163</v>
      </c>
      <c r="CO119" s="34" t="s">
        <v>163</v>
      </c>
      <c r="CP119" s="34" t="s">
        <v>163</v>
      </c>
      <c r="CQ119" s="29">
        <v>0.15500000000000025</v>
      </c>
      <c r="CR119" s="29">
        <v>0.15500000000000025</v>
      </c>
      <c r="CS119" s="29">
        <v>0.15500000000000025</v>
      </c>
      <c r="CT119" s="29">
        <v>0.15500000000000025</v>
      </c>
      <c r="CU119" s="34" t="s">
        <v>163</v>
      </c>
      <c r="CV119" s="34" t="s">
        <v>163</v>
      </c>
      <c r="CW119" s="29">
        <v>0.15500000000000025</v>
      </c>
      <c r="CX119" s="29">
        <v>0.15500000000000025</v>
      </c>
      <c r="CY119" s="29">
        <v>0.15500000000000025</v>
      </c>
      <c r="CZ119" s="29">
        <v>0.15500000000000025</v>
      </c>
      <c r="DA119" s="29">
        <v>0.15500000000000025</v>
      </c>
      <c r="DB119" s="29">
        <v>0.15500000000000025</v>
      </c>
      <c r="DC119" s="29">
        <v>0.15500000000000025</v>
      </c>
      <c r="DD119" s="29">
        <v>0.15500000000000025</v>
      </c>
      <c r="DE119" s="29">
        <v>0.15500000000000025</v>
      </c>
      <c r="DF119" s="29">
        <v>0.15500000000000025</v>
      </c>
      <c r="DG119" s="29">
        <v>0.15500000000000025</v>
      </c>
      <c r="DH119" s="29">
        <v>0.15500000000000025</v>
      </c>
      <c r="DI119" s="29">
        <v>0.15500000000000025</v>
      </c>
      <c r="DJ119" s="29">
        <v>0.15500000000000025</v>
      </c>
      <c r="DK119" s="34" t="s">
        <v>163</v>
      </c>
      <c r="DL119" s="34" t="s">
        <v>163</v>
      </c>
      <c r="DM119" s="29">
        <v>0.15500000000000025</v>
      </c>
      <c r="DN119" s="29">
        <v>0.15500000000000025</v>
      </c>
      <c r="DO119" s="29">
        <v>0.15500000000000025</v>
      </c>
      <c r="DP119" s="34" t="s">
        <v>163</v>
      </c>
      <c r="DQ119" s="29">
        <v>0.15500000000000025</v>
      </c>
      <c r="DR119" s="29">
        <v>0.15500000000000025</v>
      </c>
      <c r="DS119" s="29">
        <v>0.15500000000000025</v>
      </c>
      <c r="DT119" s="29">
        <v>0.15500000000000025</v>
      </c>
      <c r="DU119" s="29">
        <v>0.15500000000000025</v>
      </c>
      <c r="DV119" s="29">
        <v>0.15500000000000025</v>
      </c>
      <c r="DW119" s="29">
        <v>0.15500000000000025</v>
      </c>
      <c r="DX119" s="29">
        <v>0.15500000000000025</v>
      </c>
      <c r="DY119" s="29">
        <v>0.08</v>
      </c>
      <c r="DZ119" s="29">
        <v>0.15500000000000025</v>
      </c>
      <c r="EA119" s="29">
        <v>0.15500000000000025</v>
      </c>
      <c r="EB119" s="34" t="s">
        <v>163</v>
      </c>
      <c r="EC119" s="34" t="s">
        <v>163</v>
      </c>
      <c r="ED119" s="29">
        <v>0.08</v>
      </c>
      <c r="EE119" s="29">
        <v>0.08</v>
      </c>
      <c r="EF119" s="29">
        <v>0.08</v>
      </c>
      <c r="EG119" s="29">
        <v>0.08</v>
      </c>
      <c r="EH119" s="29">
        <v>0.15500000000000025</v>
      </c>
      <c r="EI119" s="29">
        <v>0.15500000000000025</v>
      </c>
      <c r="EJ119" s="29">
        <v>0.15500000000000025</v>
      </c>
      <c r="EK119" s="29">
        <v>0.15500000000000025</v>
      </c>
      <c r="EL119" s="29">
        <v>0.15500000000000025</v>
      </c>
      <c r="EM119" s="29">
        <v>0.15500000000000025</v>
      </c>
      <c r="EN119" s="29">
        <v>0.15500000000000025</v>
      </c>
      <c r="EO119" s="29">
        <v>0.15500000000000025</v>
      </c>
      <c r="EP119" s="29">
        <v>0.15500000000000025</v>
      </c>
      <c r="EQ119" s="29">
        <v>0.15500000000000025</v>
      </c>
      <c r="ER119" s="32" t="s">
        <v>163</v>
      </c>
      <c r="ES119" s="32" t="s">
        <v>163</v>
      </c>
      <c r="ET119" s="29">
        <v>0.08</v>
      </c>
      <c r="EU119" s="29">
        <v>0.08</v>
      </c>
      <c r="EV119" s="29">
        <v>0.08</v>
      </c>
      <c r="EW119" s="29">
        <v>0.08</v>
      </c>
      <c r="EX119" s="29">
        <v>0.08</v>
      </c>
      <c r="EY119" s="29">
        <v>0.08</v>
      </c>
      <c r="EZ119" s="29">
        <v>0.08</v>
      </c>
      <c r="FA119" s="29">
        <v>0.08</v>
      </c>
      <c r="FB119" s="29">
        <v>0.08</v>
      </c>
      <c r="FC119" s="29">
        <v>0.08</v>
      </c>
      <c r="FD119" s="34" t="s">
        <v>163</v>
      </c>
      <c r="FE119" s="34" t="s">
        <v>163</v>
      </c>
      <c r="FF119" s="34" t="s">
        <v>163</v>
      </c>
      <c r="FG119" s="29">
        <v>0.08</v>
      </c>
      <c r="FH119" s="29">
        <v>0.08</v>
      </c>
      <c r="FI119" s="29">
        <v>0.08</v>
      </c>
      <c r="FJ119" s="29">
        <v>0.08</v>
      </c>
      <c r="FK119" s="29">
        <v>0.08</v>
      </c>
      <c r="FL119" s="29">
        <v>0.08</v>
      </c>
      <c r="FM119" s="34" t="s">
        <v>163</v>
      </c>
      <c r="FN119" s="29">
        <v>0.08</v>
      </c>
      <c r="FO119" s="29">
        <v>0.08</v>
      </c>
      <c r="FP119" s="29">
        <v>0.08</v>
      </c>
      <c r="FQ119" s="29">
        <v>0.08</v>
      </c>
      <c r="FR119" s="29">
        <v>0.08</v>
      </c>
      <c r="FS119" s="29">
        <v>0.08</v>
      </c>
      <c r="FT119" s="29">
        <v>0.08</v>
      </c>
      <c r="FU119" s="29">
        <v>0.08</v>
      </c>
      <c r="FV119" s="29">
        <v>0.08</v>
      </c>
      <c r="FW119" s="29">
        <v>0.08</v>
      </c>
      <c r="FX119" s="36" t="s">
        <v>163</v>
      </c>
      <c r="FY119" s="36" t="s">
        <v>163</v>
      </c>
      <c r="FZ119" s="29">
        <v>0.08</v>
      </c>
      <c r="GA119" s="29">
        <v>0.08</v>
      </c>
      <c r="GB119" s="29">
        <v>0.08</v>
      </c>
      <c r="GC119" s="36" t="s">
        <v>163</v>
      </c>
      <c r="GD119" s="34" t="s">
        <v>163</v>
      </c>
      <c r="GE119" s="29">
        <v>0.08</v>
      </c>
      <c r="GF119" s="29">
        <v>0.08</v>
      </c>
      <c r="GG119" s="29">
        <v>0.08</v>
      </c>
      <c r="GH119" s="29">
        <v>0.08</v>
      </c>
      <c r="GI119" s="29">
        <v>0.08</v>
      </c>
      <c r="GJ119" s="29">
        <v>0.08</v>
      </c>
      <c r="GK119" s="36" t="s">
        <v>163</v>
      </c>
      <c r="GL119" s="29">
        <v>0.08</v>
      </c>
      <c r="GM119" s="29">
        <v>0.08</v>
      </c>
      <c r="GN119" s="29">
        <v>0.08</v>
      </c>
      <c r="GO119" s="29">
        <v>0.08</v>
      </c>
      <c r="GP119" s="29">
        <v>0.08</v>
      </c>
      <c r="GQ119" s="29">
        <v>0.08</v>
      </c>
      <c r="GR119" s="29">
        <v>0.08</v>
      </c>
      <c r="GS119" s="29">
        <v>0.08</v>
      </c>
      <c r="GT119" s="29">
        <v>0.08</v>
      </c>
      <c r="GU119" s="29">
        <v>0.08</v>
      </c>
      <c r="GV119" s="29">
        <v>0.08</v>
      </c>
      <c r="GW119" s="29">
        <v>0.08</v>
      </c>
      <c r="GX119" s="29">
        <v>0.08</v>
      </c>
      <c r="GY119" s="29">
        <v>0.08</v>
      </c>
      <c r="GZ119" s="29">
        <v>0.08</v>
      </c>
      <c r="HA119" s="29">
        <v>0.08</v>
      </c>
      <c r="HB119" s="39" t="s">
        <v>163</v>
      </c>
      <c r="HC119" s="29">
        <v>0.08</v>
      </c>
      <c r="HD119" s="29">
        <v>0.08</v>
      </c>
      <c r="HE119" s="29">
        <v>0.08</v>
      </c>
      <c r="HF119" s="29">
        <v>0.08</v>
      </c>
      <c r="HG119" s="29">
        <v>0.08</v>
      </c>
      <c r="HH119" s="29">
        <v>0.08</v>
      </c>
      <c r="HI119" s="29">
        <v>0.08</v>
      </c>
      <c r="HJ119" s="29">
        <v>0.08</v>
      </c>
      <c r="HK119" s="39" t="s">
        <v>163</v>
      </c>
      <c r="HL119" s="29">
        <v>0.08</v>
      </c>
      <c r="HM119" s="29">
        <v>0.08</v>
      </c>
      <c r="HN119" s="29">
        <v>0.06</v>
      </c>
      <c r="HO119" s="29">
        <v>0.06</v>
      </c>
      <c r="HP119" s="29">
        <v>0.06</v>
      </c>
      <c r="HQ119" s="29">
        <v>0.06</v>
      </c>
      <c r="HR119" s="29">
        <v>0.06</v>
      </c>
      <c r="HS119" s="29">
        <v>0.06</v>
      </c>
      <c r="HT119" s="39" t="s">
        <v>163</v>
      </c>
      <c r="HU119" s="39" t="s">
        <v>163</v>
      </c>
      <c r="HV119" s="29">
        <v>0.06</v>
      </c>
      <c r="HW119" s="29">
        <v>0.06</v>
      </c>
      <c r="HX119" s="39" t="s">
        <v>163</v>
      </c>
      <c r="HY119" s="39" t="s">
        <v>163</v>
      </c>
      <c r="HZ119" s="29">
        <v>0.08</v>
      </c>
      <c r="IA119" s="29">
        <v>0.06</v>
      </c>
      <c r="IB119" s="29">
        <v>0.06</v>
      </c>
      <c r="IC119" s="29">
        <v>0.08</v>
      </c>
      <c r="ID119" s="39" t="s">
        <v>163</v>
      </c>
      <c r="IE119" s="39" t="s">
        <v>163</v>
      </c>
      <c r="IF119" s="29">
        <v>0.06</v>
      </c>
      <c r="IG119" s="29">
        <v>0.06</v>
      </c>
      <c r="IH119" s="29">
        <v>0.06</v>
      </c>
      <c r="II119" s="29">
        <v>0.06</v>
      </c>
      <c r="IJ119" s="29">
        <v>0.06</v>
      </c>
      <c r="IK119" s="29">
        <v>0.06</v>
      </c>
      <c r="IL119" s="39" t="s">
        <v>163</v>
      </c>
      <c r="IM119" s="29">
        <v>0.06</v>
      </c>
      <c r="IN119" s="29">
        <v>0.06</v>
      </c>
      <c r="IO119" s="39"/>
      <c r="IP119" s="39" t="s">
        <v>163</v>
      </c>
      <c r="IQ119" s="39" t="s">
        <v>163</v>
      </c>
      <c r="IR119" s="39" t="s">
        <v>163</v>
      </c>
      <c r="IS119" s="39" t="s">
        <v>163</v>
      </c>
      <c r="IT119" s="39" t="s">
        <v>163</v>
      </c>
      <c r="IU119" s="39" t="s">
        <v>163</v>
      </c>
      <c r="IV119" s="39" t="s">
        <v>163</v>
      </c>
      <c r="IW119" s="39" t="s">
        <v>163</v>
      </c>
      <c r="IX119" s="39" t="s">
        <v>163</v>
      </c>
      <c r="IY119" s="39" t="s">
        <v>163</v>
      </c>
      <c r="IZ119" s="39" t="s">
        <v>163</v>
      </c>
      <c r="JA119" s="29">
        <v>0.06</v>
      </c>
      <c r="JB119" s="29">
        <v>0.06</v>
      </c>
      <c r="JC119" s="39"/>
    </row>
    <row r="120" spans="3:266" x14ac:dyDescent="0.25">
      <c r="C120" s="50" t="s">
        <v>247</v>
      </c>
      <c r="D120" s="50" t="s">
        <v>623</v>
      </c>
      <c r="E120" s="50" t="s">
        <v>623</v>
      </c>
      <c r="K120" t="s">
        <v>672</v>
      </c>
      <c r="O120" s="478"/>
      <c r="P120" s="28">
        <v>1.7999999999999999E-2</v>
      </c>
      <c r="Q120" s="29">
        <v>1.7999999999999999E-2</v>
      </c>
      <c r="R120" s="29">
        <v>1.7999999999999999E-2</v>
      </c>
      <c r="S120" s="36" t="s">
        <v>163</v>
      </c>
      <c r="T120" s="36" t="s">
        <v>163</v>
      </c>
      <c r="U120" s="36" t="s">
        <v>163</v>
      </c>
      <c r="V120" s="36" t="s">
        <v>163</v>
      </c>
      <c r="W120" s="36" t="s">
        <v>163</v>
      </c>
      <c r="X120" s="29">
        <v>1.7999999999999999E-2</v>
      </c>
      <c r="Y120" s="36" t="s">
        <v>163</v>
      </c>
      <c r="Z120" s="36" t="s">
        <v>163</v>
      </c>
      <c r="AA120" s="29">
        <v>1.7999999999999999E-2</v>
      </c>
      <c r="AB120" s="29">
        <v>1.4E-2</v>
      </c>
      <c r="AC120" s="36" t="s">
        <v>163</v>
      </c>
      <c r="AD120" s="36" t="s">
        <v>163</v>
      </c>
      <c r="AE120" s="29">
        <v>1.7999999999999999E-2</v>
      </c>
      <c r="AF120" s="36" t="s">
        <v>163</v>
      </c>
      <c r="AG120" s="70">
        <v>0.02</v>
      </c>
      <c r="AH120" s="36" t="s">
        <v>163</v>
      </c>
      <c r="AI120" s="36" t="s">
        <v>163</v>
      </c>
      <c r="AJ120" s="70">
        <v>0.02</v>
      </c>
      <c r="AK120" s="70">
        <v>0.02</v>
      </c>
      <c r="AL120" s="70">
        <v>0.02</v>
      </c>
      <c r="AM120" s="70">
        <v>0.02</v>
      </c>
      <c r="AN120" s="36" t="s">
        <v>163</v>
      </c>
      <c r="AO120" s="70">
        <v>0.02</v>
      </c>
      <c r="AP120" s="70">
        <v>0.02</v>
      </c>
      <c r="AQ120" s="36" t="s">
        <v>163</v>
      </c>
      <c r="AR120" s="70">
        <v>0.02</v>
      </c>
      <c r="AS120" s="70">
        <v>0.02</v>
      </c>
      <c r="AT120" s="70">
        <v>0.02</v>
      </c>
      <c r="AU120" s="70">
        <v>0.02</v>
      </c>
      <c r="AV120" s="36" t="s">
        <v>163</v>
      </c>
      <c r="AW120" s="70">
        <v>0.02</v>
      </c>
      <c r="AX120" s="70">
        <v>0.02</v>
      </c>
      <c r="AY120" s="70">
        <v>0.02</v>
      </c>
      <c r="AZ120" s="70">
        <v>0.02</v>
      </c>
      <c r="BA120" s="36" t="s">
        <v>163</v>
      </c>
      <c r="BB120" s="36" t="s">
        <v>163</v>
      </c>
      <c r="BC120" s="70">
        <v>0.02</v>
      </c>
      <c r="BD120" s="70">
        <v>0.02</v>
      </c>
      <c r="BE120" s="70">
        <v>0.02</v>
      </c>
      <c r="BF120" s="70">
        <v>0.02</v>
      </c>
      <c r="BG120" s="70">
        <v>0.02</v>
      </c>
      <c r="BH120" s="70">
        <v>0.02</v>
      </c>
      <c r="BI120" s="70">
        <v>0.02</v>
      </c>
      <c r="BJ120" s="70">
        <v>0.02</v>
      </c>
      <c r="BK120" s="36" t="s">
        <v>163</v>
      </c>
      <c r="BL120" s="36" t="s">
        <v>163</v>
      </c>
      <c r="BM120" s="70">
        <v>0.02</v>
      </c>
      <c r="BN120" s="70">
        <v>0.02</v>
      </c>
      <c r="BO120" s="70">
        <v>0.02</v>
      </c>
      <c r="BP120" s="70">
        <v>0.02</v>
      </c>
      <c r="BQ120" s="36" t="s">
        <v>163</v>
      </c>
      <c r="BR120" s="36" t="s">
        <v>163</v>
      </c>
      <c r="BS120" s="36" t="s">
        <v>163</v>
      </c>
      <c r="BT120" s="36" t="s">
        <v>163</v>
      </c>
      <c r="BU120" s="36" t="s">
        <v>163</v>
      </c>
      <c r="BV120" s="70">
        <v>0.02</v>
      </c>
      <c r="BW120" s="70">
        <v>0.02</v>
      </c>
      <c r="BX120" s="70">
        <v>0.02</v>
      </c>
      <c r="BY120" s="36" t="s">
        <v>163</v>
      </c>
      <c r="BZ120" s="70">
        <v>0.02</v>
      </c>
      <c r="CA120" s="70">
        <v>0.02</v>
      </c>
      <c r="CB120" s="70">
        <v>0.02</v>
      </c>
      <c r="CC120" s="70">
        <v>0.02</v>
      </c>
      <c r="CD120" s="70">
        <v>0.02</v>
      </c>
      <c r="CE120" s="36" t="s">
        <v>163</v>
      </c>
      <c r="CF120" s="36" t="s">
        <v>163</v>
      </c>
      <c r="CG120" s="70">
        <v>0.02</v>
      </c>
      <c r="CH120" s="70">
        <v>0.02</v>
      </c>
      <c r="CI120" s="36" t="s">
        <v>163</v>
      </c>
      <c r="CJ120" s="70">
        <v>0.02</v>
      </c>
      <c r="CK120" s="70">
        <v>0.02</v>
      </c>
      <c r="CL120" s="70">
        <v>0.02</v>
      </c>
      <c r="CM120" s="70">
        <v>0.02</v>
      </c>
      <c r="CN120" s="36" t="s">
        <v>163</v>
      </c>
      <c r="CO120" s="36" t="s">
        <v>163</v>
      </c>
      <c r="CP120" s="36" t="s">
        <v>163</v>
      </c>
      <c r="CQ120" s="29">
        <v>0.15500000000000025</v>
      </c>
      <c r="CR120" s="29">
        <v>0.15500000000000025</v>
      </c>
      <c r="CS120" s="29">
        <v>0.15500000000000025</v>
      </c>
      <c r="CT120" s="29">
        <v>0.15500000000000025</v>
      </c>
      <c r="CU120" s="36" t="s">
        <v>163</v>
      </c>
      <c r="CV120" s="36" t="s">
        <v>163</v>
      </c>
      <c r="CW120" s="29">
        <v>0.15500000000000025</v>
      </c>
      <c r="CX120" s="29">
        <v>0.15500000000000025</v>
      </c>
      <c r="CY120" s="29">
        <v>0.15500000000000025</v>
      </c>
      <c r="CZ120" s="29">
        <v>0.15500000000000025</v>
      </c>
      <c r="DA120" s="29">
        <v>0.15500000000000025</v>
      </c>
      <c r="DB120" s="29">
        <v>0.15500000000000025</v>
      </c>
      <c r="DC120" s="36" t="s">
        <v>163</v>
      </c>
      <c r="DD120" s="36" t="s">
        <v>163</v>
      </c>
      <c r="DE120" s="29">
        <v>0.15500000000000025</v>
      </c>
      <c r="DF120" s="29">
        <v>0.15500000000000025</v>
      </c>
      <c r="DG120" s="29">
        <v>0.15500000000000025</v>
      </c>
      <c r="DH120" s="29">
        <v>0.15500000000000025</v>
      </c>
      <c r="DI120" s="36" t="s">
        <v>163</v>
      </c>
      <c r="DJ120" s="36" t="s">
        <v>163</v>
      </c>
      <c r="DK120" s="36" t="s">
        <v>163</v>
      </c>
      <c r="DL120" s="36" t="s">
        <v>163</v>
      </c>
      <c r="DM120" s="36" t="s">
        <v>163</v>
      </c>
      <c r="DN120" s="29">
        <v>0.15500000000000025</v>
      </c>
      <c r="DO120" s="29">
        <v>0.15500000000000025</v>
      </c>
      <c r="DP120" s="36" t="s">
        <v>163</v>
      </c>
      <c r="DQ120" s="29">
        <v>0.15500000000000025</v>
      </c>
      <c r="DR120" s="29">
        <v>0.15500000000000025</v>
      </c>
      <c r="DS120" s="29">
        <v>0.15500000000000025</v>
      </c>
      <c r="DT120" s="29">
        <v>0.15500000000000025</v>
      </c>
      <c r="DU120" s="29">
        <v>0.15500000000000025</v>
      </c>
      <c r="DV120" s="29">
        <v>0.15500000000000025</v>
      </c>
      <c r="DW120" s="29">
        <v>0.15500000000000025</v>
      </c>
      <c r="DX120" s="29">
        <v>0.15500000000000025</v>
      </c>
      <c r="DY120" s="29">
        <v>0.08</v>
      </c>
      <c r="DZ120" s="29">
        <v>0.15500000000000025</v>
      </c>
      <c r="EA120" s="29">
        <v>0.15500000000000025</v>
      </c>
      <c r="EB120" s="36" t="s">
        <v>163</v>
      </c>
      <c r="EC120" s="36" t="s">
        <v>163</v>
      </c>
      <c r="ED120" s="36" t="s">
        <v>163</v>
      </c>
      <c r="EE120" s="29">
        <v>0.08</v>
      </c>
      <c r="EF120" s="29">
        <v>0.08</v>
      </c>
      <c r="EG120" s="29">
        <v>0.08</v>
      </c>
      <c r="EH120" s="36" t="s">
        <v>163</v>
      </c>
      <c r="EI120" s="36" t="s">
        <v>163</v>
      </c>
      <c r="EJ120" s="29">
        <v>0.15500000000000025</v>
      </c>
      <c r="EK120" s="29">
        <v>0.15500000000000025</v>
      </c>
      <c r="EL120" s="29">
        <v>0.15500000000000025</v>
      </c>
      <c r="EM120" s="29">
        <v>0.15500000000000025</v>
      </c>
      <c r="EN120" s="29">
        <v>0.15500000000000025</v>
      </c>
      <c r="EO120" s="29">
        <v>0.15500000000000025</v>
      </c>
      <c r="EP120" s="36" t="s">
        <v>163</v>
      </c>
      <c r="EQ120" s="36" t="s">
        <v>163</v>
      </c>
      <c r="ER120" s="36" t="s">
        <v>163</v>
      </c>
      <c r="ES120" s="36" t="s">
        <v>163</v>
      </c>
      <c r="ET120" s="29">
        <v>0.08</v>
      </c>
      <c r="EU120" s="29">
        <v>0.08</v>
      </c>
      <c r="EV120" s="29">
        <v>0.08</v>
      </c>
      <c r="EW120" s="29">
        <v>0.08</v>
      </c>
      <c r="EX120" s="29">
        <v>0.08</v>
      </c>
      <c r="EY120" s="29">
        <v>0.08</v>
      </c>
      <c r="EZ120" s="29">
        <v>0.08</v>
      </c>
      <c r="FA120" s="29">
        <v>0.08</v>
      </c>
      <c r="FB120" s="29">
        <v>0.08</v>
      </c>
      <c r="FC120" s="29">
        <v>0.08</v>
      </c>
      <c r="FD120" s="36" t="s">
        <v>163</v>
      </c>
      <c r="FE120" s="36" t="s">
        <v>163</v>
      </c>
      <c r="FF120" s="36" t="s">
        <v>163</v>
      </c>
      <c r="FG120" s="29">
        <v>0.08</v>
      </c>
      <c r="FH120" s="29">
        <v>0.08</v>
      </c>
      <c r="FI120" s="29">
        <v>0.08</v>
      </c>
      <c r="FJ120" s="29">
        <v>0.08</v>
      </c>
      <c r="FK120" s="36" t="s">
        <v>163</v>
      </c>
      <c r="FL120" s="36" t="s">
        <v>163</v>
      </c>
      <c r="FM120" s="36" t="s">
        <v>163</v>
      </c>
      <c r="FN120" s="29">
        <v>0.08</v>
      </c>
      <c r="FO120" s="29">
        <v>0.08</v>
      </c>
      <c r="FP120" s="29">
        <v>0.08</v>
      </c>
      <c r="FQ120" s="29">
        <v>0.08</v>
      </c>
      <c r="FR120" s="29">
        <v>0.08</v>
      </c>
      <c r="FS120" s="29">
        <v>0.08</v>
      </c>
      <c r="FT120" s="29">
        <v>0.08</v>
      </c>
      <c r="FU120" s="29">
        <v>0.08</v>
      </c>
      <c r="FV120" s="29">
        <v>0.08</v>
      </c>
      <c r="FW120" s="29">
        <v>0.08</v>
      </c>
      <c r="FX120" s="36" t="s">
        <v>163</v>
      </c>
      <c r="FY120" s="36" t="s">
        <v>163</v>
      </c>
      <c r="FZ120" s="29">
        <v>0.08</v>
      </c>
      <c r="GA120" s="29">
        <v>0.08</v>
      </c>
      <c r="GB120" s="29">
        <v>0.08</v>
      </c>
      <c r="GC120" s="36" t="s">
        <v>163</v>
      </c>
      <c r="GD120" s="34" t="s">
        <v>163</v>
      </c>
      <c r="GE120" s="29">
        <v>0.08</v>
      </c>
      <c r="GF120" s="29">
        <v>0.08</v>
      </c>
      <c r="GG120" s="29">
        <v>0.08</v>
      </c>
      <c r="GH120" s="29">
        <v>0.08</v>
      </c>
      <c r="GI120" s="36" t="s">
        <v>163</v>
      </c>
      <c r="GJ120" s="36" t="s">
        <v>163</v>
      </c>
      <c r="GK120" s="36" t="s">
        <v>163</v>
      </c>
      <c r="GL120" s="29">
        <v>0.08</v>
      </c>
      <c r="GM120" s="29">
        <v>0.08</v>
      </c>
      <c r="GN120" s="29">
        <v>0.08</v>
      </c>
      <c r="GO120" s="29">
        <v>0.08</v>
      </c>
      <c r="GP120" s="29">
        <v>0.08</v>
      </c>
      <c r="GQ120" s="29">
        <v>0.08</v>
      </c>
      <c r="GR120" s="29">
        <v>0.08</v>
      </c>
      <c r="GS120" s="29">
        <v>0.08</v>
      </c>
      <c r="GT120" s="29">
        <v>0.08</v>
      </c>
      <c r="GU120" s="29">
        <v>0.08</v>
      </c>
      <c r="GV120" s="29">
        <v>0.08</v>
      </c>
      <c r="GW120" s="29">
        <v>0.08</v>
      </c>
      <c r="GX120" s="29">
        <v>0.08</v>
      </c>
      <c r="GY120" s="29">
        <v>0.08</v>
      </c>
      <c r="GZ120" s="29">
        <v>0.08</v>
      </c>
      <c r="HA120" s="29">
        <v>0.08</v>
      </c>
      <c r="HB120" s="39" t="s">
        <v>163</v>
      </c>
      <c r="HC120" s="29">
        <v>0.08</v>
      </c>
      <c r="HD120" s="29">
        <v>0.08</v>
      </c>
      <c r="HE120" s="29">
        <v>0.08</v>
      </c>
      <c r="HF120" s="29">
        <v>0.08</v>
      </c>
      <c r="HG120" s="29">
        <v>0.08</v>
      </c>
      <c r="HH120" s="29">
        <v>0.08</v>
      </c>
      <c r="HI120" s="36" t="s">
        <v>163</v>
      </c>
      <c r="HJ120" s="36" t="s">
        <v>163</v>
      </c>
      <c r="HK120" s="39" t="s">
        <v>163</v>
      </c>
      <c r="HL120" s="29">
        <v>0.08</v>
      </c>
      <c r="HM120" s="29">
        <v>0.08</v>
      </c>
      <c r="HN120" s="29">
        <v>0.06</v>
      </c>
      <c r="HO120" s="29">
        <v>0.06</v>
      </c>
      <c r="HP120" s="29">
        <v>0.06</v>
      </c>
      <c r="HQ120" s="29">
        <v>0.06</v>
      </c>
      <c r="HR120" s="29">
        <v>0.06</v>
      </c>
      <c r="HS120" s="29">
        <v>0.06</v>
      </c>
      <c r="HT120" s="39" t="s">
        <v>163</v>
      </c>
      <c r="HU120" s="39" t="s">
        <v>163</v>
      </c>
      <c r="HV120" s="29">
        <v>0.06</v>
      </c>
      <c r="HW120" s="29">
        <v>0.06</v>
      </c>
      <c r="HX120" s="39" t="s">
        <v>163</v>
      </c>
      <c r="HY120" s="39" t="s">
        <v>163</v>
      </c>
      <c r="HZ120" s="29">
        <v>0.08</v>
      </c>
      <c r="IA120" s="29">
        <v>0.06</v>
      </c>
      <c r="IB120" s="29">
        <v>0.06</v>
      </c>
      <c r="IC120" s="29">
        <v>0.08</v>
      </c>
      <c r="ID120" s="39" t="s">
        <v>163</v>
      </c>
      <c r="IE120" s="39" t="s">
        <v>163</v>
      </c>
      <c r="IF120" s="29">
        <v>0.06</v>
      </c>
      <c r="IG120" s="29">
        <v>0.06</v>
      </c>
      <c r="IH120" s="29">
        <v>0.06</v>
      </c>
      <c r="II120" s="29">
        <v>0.06</v>
      </c>
      <c r="IJ120" s="39" t="s">
        <v>163</v>
      </c>
      <c r="IK120" s="39" t="s">
        <v>163</v>
      </c>
      <c r="IL120" s="39" t="s">
        <v>163</v>
      </c>
      <c r="IM120" s="29">
        <v>0.06</v>
      </c>
      <c r="IN120" s="29">
        <v>0.06</v>
      </c>
      <c r="IO120" s="39"/>
      <c r="IP120" s="39" t="s">
        <v>163</v>
      </c>
      <c r="IQ120" s="39" t="s">
        <v>163</v>
      </c>
      <c r="IR120" s="39" t="s">
        <v>163</v>
      </c>
      <c r="IS120" s="39" t="s">
        <v>163</v>
      </c>
      <c r="IT120" s="39" t="s">
        <v>163</v>
      </c>
      <c r="IU120" s="39" t="s">
        <v>163</v>
      </c>
      <c r="IV120" s="39" t="s">
        <v>163</v>
      </c>
      <c r="IW120" s="39" t="s">
        <v>163</v>
      </c>
      <c r="IX120" s="39" t="s">
        <v>163</v>
      </c>
      <c r="IY120" s="39" t="s">
        <v>163</v>
      </c>
      <c r="IZ120" s="39" t="s">
        <v>163</v>
      </c>
      <c r="JA120" s="29">
        <v>0.06</v>
      </c>
      <c r="JB120" s="29">
        <v>0.06</v>
      </c>
      <c r="JC120" s="39"/>
    </row>
    <row r="121" spans="3:266" x14ac:dyDescent="0.25">
      <c r="C121" s="50" t="s">
        <v>248</v>
      </c>
      <c r="D121" s="50" t="s">
        <v>623</v>
      </c>
      <c r="E121" s="50" t="s">
        <v>623</v>
      </c>
      <c r="O121" s="478"/>
      <c r="P121" s="28">
        <v>1.7999999999999999E-2</v>
      </c>
      <c r="Q121" s="29">
        <v>1.7999999999999999E-2</v>
      </c>
      <c r="R121" s="29">
        <v>1.7999999999999999E-2</v>
      </c>
      <c r="S121" s="36" t="s">
        <v>163</v>
      </c>
      <c r="T121" s="36" t="s">
        <v>163</v>
      </c>
      <c r="U121" s="36" t="s">
        <v>163</v>
      </c>
      <c r="V121" s="36" t="s">
        <v>163</v>
      </c>
      <c r="W121" s="36" t="s">
        <v>163</v>
      </c>
      <c r="X121" s="29">
        <v>1.7999999999999999E-2</v>
      </c>
      <c r="Y121" s="36" t="s">
        <v>163</v>
      </c>
      <c r="Z121" s="36" t="s">
        <v>163</v>
      </c>
      <c r="AA121" s="29">
        <v>1.7999999999999999E-2</v>
      </c>
      <c r="AB121" s="29">
        <v>1.4E-2</v>
      </c>
      <c r="AC121" s="36" t="s">
        <v>163</v>
      </c>
      <c r="AD121" s="36" t="s">
        <v>163</v>
      </c>
      <c r="AE121" s="29">
        <v>1.7999999999999999E-2</v>
      </c>
      <c r="AF121" s="36" t="s">
        <v>163</v>
      </c>
      <c r="AG121" s="70">
        <v>0.02</v>
      </c>
      <c r="AH121" s="36" t="s">
        <v>163</v>
      </c>
      <c r="AI121" s="36" t="s">
        <v>163</v>
      </c>
      <c r="AJ121" s="70">
        <v>0.02</v>
      </c>
      <c r="AK121" s="70">
        <v>0.02</v>
      </c>
      <c r="AL121" s="70">
        <v>0.02</v>
      </c>
      <c r="AM121" s="70">
        <v>0.02</v>
      </c>
      <c r="AN121" s="36" t="s">
        <v>163</v>
      </c>
      <c r="AO121" s="70">
        <v>0.02</v>
      </c>
      <c r="AP121" s="70">
        <v>0.02</v>
      </c>
      <c r="AQ121" s="36" t="s">
        <v>163</v>
      </c>
      <c r="AR121" s="70">
        <v>0.02</v>
      </c>
      <c r="AS121" s="70">
        <v>0.02</v>
      </c>
      <c r="AT121" s="70">
        <v>0.02</v>
      </c>
      <c r="AU121" s="70">
        <v>0.02</v>
      </c>
      <c r="AV121" s="36" t="s">
        <v>163</v>
      </c>
      <c r="AW121" s="70">
        <v>0.02</v>
      </c>
      <c r="AX121" s="70">
        <v>0.02</v>
      </c>
      <c r="AY121" s="70">
        <v>0.02</v>
      </c>
      <c r="AZ121" s="70">
        <v>0.02</v>
      </c>
      <c r="BA121" s="36" t="s">
        <v>163</v>
      </c>
      <c r="BB121" s="36" t="s">
        <v>163</v>
      </c>
      <c r="BC121" s="70">
        <v>0.02</v>
      </c>
      <c r="BD121" s="70">
        <v>0.02</v>
      </c>
      <c r="BE121" s="70">
        <v>0.02</v>
      </c>
      <c r="BF121" s="70">
        <v>0.02</v>
      </c>
      <c r="BG121" s="70">
        <v>0.02</v>
      </c>
      <c r="BH121" s="70">
        <v>0.02</v>
      </c>
      <c r="BI121" s="70">
        <v>0.02</v>
      </c>
      <c r="BJ121" s="70">
        <v>0.02</v>
      </c>
      <c r="BK121" s="36" t="s">
        <v>163</v>
      </c>
      <c r="BL121" s="36" t="s">
        <v>163</v>
      </c>
      <c r="BM121" s="70">
        <v>0.02</v>
      </c>
      <c r="BN121" s="70">
        <v>0.02</v>
      </c>
      <c r="BO121" s="36" t="s">
        <v>163</v>
      </c>
      <c r="BP121" s="36" t="s">
        <v>163</v>
      </c>
      <c r="BQ121" s="36" t="s">
        <v>163</v>
      </c>
      <c r="BR121" s="36" t="s">
        <v>163</v>
      </c>
      <c r="BS121" s="36" t="s">
        <v>163</v>
      </c>
      <c r="BT121" s="36" t="s">
        <v>163</v>
      </c>
      <c r="BU121" s="36" t="s">
        <v>163</v>
      </c>
      <c r="BV121" s="70">
        <v>0.02</v>
      </c>
      <c r="BW121" s="70">
        <v>0.02</v>
      </c>
      <c r="BX121" s="70">
        <v>0.02</v>
      </c>
      <c r="BY121" s="36" t="s">
        <v>163</v>
      </c>
      <c r="BZ121" s="70">
        <v>0.02</v>
      </c>
      <c r="CA121" s="70">
        <v>0.02</v>
      </c>
      <c r="CB121" s="70">
        <v>0.02</v>
      </c>
      <c r="CC121" s="70">
        <v>0.02</v>
      </c>
      <c r="CD121" s="70">
        <v>0.02</v>
      </c>
      <c r="CE121" s="36" t="s">
        <v>163</v>
      </c>
      <c r="CF121" s="36" t="s">
        <v>163</v>
      </c>
      <c r="CG121" s="70">
        <v>0.02</v>
      </c>
      <c r="CH121" s="70">
        <v>0.02</v>
      </c>
      <c r="CI121" s="36" t="s">
        <v>163</v>
      </c>
      <c r="CJ121" s="70">
        <v>0.02</v>
      </c>
      <c r="CK121" s="70">
        <v>0.02</v>
      </c>
      <c r="CL121" s="70">
        <v>0.02</v>
      </c>
      <c r="CM121" s="70">
        <v>0.02</v>
      </c>
      <c r="CN121" s="36" t="s">
        <v>163</v>
      </c>
      <c r="CO121" s="36" t="s">
        <v>163</v>
      </c>
      <c r="CP121" s="36" t="s">
        <v>163</v>
      </c>
      <c r="CQ121" s="29">
        <v>0.15500000000000025</v>
      </c>
      <c r="CR121" s="29">
        <v>0.15500000000000025</v>
      </c>
      <c r="CS121" s="29">
        <v>0.15500000000000025</v>
      </c>
      <c r="CT121" s="29">
        <v>0.15500000000000025</v>
      </c>
      <c r="CU121" s="36" t="s">
        <v>163</v>
      </c>
      <c r="CV121" s="36" t="s">
        <v>163</v>
      </c>
      <c r="CW121" s="29">
        <v>0.15500000000000025</v>
      </c>
      <c r="CX121" s="29">
        <v>0.15500000000000025</v>
      </c>
      <c r="CY121" s="29">
        <v>0.15500000000000025</v>
      </c>
      <c r="CZ121" s="29">
        <v>0.15500000000000025</v>
      </c>
      <c r="DA121" s="29">
        <v>0.15500000000000025</v>
      </c>
      <c r="DB121" s="29">
        <v>0.15500000000000025</v>
      </c>
      <c r="DC121" s="36" t="s">
        <v>163</v>
      </c>
      <c r="DD121" s="36" t="s">
        <v>163</v>
      </c>
      <c r="DE121" s="29">
        <v>0.15500000000000025</v>
      </c>
      <c r="DF121" s="29">
        <v>0.15500000000000025</v>
      </c>
      <c r="DG121" s="29">
        <v>0.15500000000000025</v>
      </c>
      <c r="DH121" s="29">
        <v>0.15500000000000025</v>
      </c>
      <c r="DI121" s="36" t="s">
        <v>163</v>
      </c>
      <c r="DJ121" s="36" t="s">
        <v>163</v>
      </c>
      <c r="DK121" s="36" t="s">
        <v>163</v>
      </c>
      <c r="DL121" s="36" t="s">
        <v>163</v>
      </c>
      <c r="DM121" s="36" t="s">
        <v>163</v>
      </c>
      <c r="DN121" s="29">
        <v>0.15500000000000025</v>
      </c>
      <c r="DO121" s="29">
        <v>0.15500000000000025</v>
      </c>
      <c r="DP121" s="36" t="s">
        <v>163</v>
      </c>
      <c r="DQ121" s="29">
        <v>0.15500000000000025</v>
      </c>
      <c r="DR121" s="29">
        <v>0.15500000000000025</v>
      </c>
      <c r="DS121" s="29">
        <v>0.15500000000000025</v>
      </c>
      <c r="DT121" s="29">
        <v>0.15500000000000025</v>
      </c>
      <c r="DU121" s="29">
        <v>0.15500000000000025</v>
      </c>
      <c r="DV121" s="29">
        <v>0.15500000000000025</v>
      </c>
      <c r="DW121" s="29">
        <v>0.15500000000000025</v>
      </c>
      <c r="DX121" s="29">
        <v>0.15500000000000025</v>
      </c>
      <c r="DY121" s="29">
        <v>0.08</v>
      </c>
      <c r="DZ121" s="29">
        <v>0.15500000000000025</v>
      </c>
      <c r="EA121" s="29">
        <v>0.15500000000000025</v>
      </c>
      <c r="EB121" s="36" t="s">
        <v>163</v>
      </c>
      <c r="EC121" s="36" t="s">
        <v>163</v>
      </c>
      <c r="ED121" s="36" t="s">
        <v>163</v>
      </c>
      <c r="EE121" s="29">
        <v>0.08</v>
      </c>
      <c r="EF121" s="29">
        <v>0.08</v>
      </c>
      <c r="EG121" s="29">
        <v>0.08</v>
      </c>
      <c r="EH121" s="36" t="s">
        <v>163</v>
      </c>
      <c r="EI121" s="36" t="s">
        <v>163</v>
      </c>
      <c r="EJ121" s="29">
        <v>0.15500000000000025</v>
      </c>
      <c r="EK121" s="29">
        <v>0.15500000000000025</v>
      </c>
      <c r="EL121" s="29">
        <v>0.15500000000000025</v>
      </c>
      <c r="EM121" s="29">
        <v>0.15500000000000025</v>
      </c>
      <c r="EN121" s="29">
        <v>0.15500000000000025</v>
      </c>
      <c r="EO121" s="29">
        <v>0.15500000000000025</v>
      </c>
      <c r="EP121" s="36" t="s">
        <v>163</v>
      </c>
      <c r="EQ121" s="36" t="s">
        <v>163</v>
      </c>
      <c r="ER121" s="36" t="s">
        <v>163</v>
      </c>
      <c r="ES121" s="36" t="s">
        <v>163</v>
      </c>
      <c r="ET121" s="29">
        <v>0.08</v>
      </c>
      <c r="EU121" s="36" t="s">
        <v>163</v>
      </c>
      <c r="EV121" s="29">
        <v>0.08</v>
      </c>
      <c r="EW121" s="29">
        <v>0.08</v>
      </c>
      <c r="EX121" s="29">
        <v>0.08</v>
      </c>
      <c r="EY121" s="29">
        <v>0.08</v>
      </c>
      <c r="EZ121" s="29">
        <v>0.08</v>
      </c>
      <c r="FA121" s="29">
        <v>0.08</v>
      </c>
      <c r="FB121" s="29">
        <v>0.08</v>
      </c>
      <c r="FC121" s="29">
        <v>0.08</v>
      </c>
      <c r="FD121" s="36" t="s">
        <v>163</v>
      </c>
      <c r="FE121" s="36" t="s">
        <v>163</v>
      </c>
      <c r="FF121" s="36" t="s">
        <v>163</v>
      </c>
      <c r="FG121" s="29">
        <v>0.08</v>
      </c>
      <c r="FH121" s="29">
        <v>0.08</v>
      </c>
      <c r="FI121" s="29">
        <v>0.08</v>
      </c>
      <c r="FJ121" s="29">
        <v>0.08</v>
      </c>
      <c r="FK121" s="36" t="s">
        <v>163</v>
      </c>
      <c r="FL121" s="36" t="s">
        <v>163</v>
      </c>
      <c r="FM121" s="36" t="s">
        <v>163</v>
      </c>
      <c r="FN121" s="29">
        <v>0.08</v>
      </c>
      <c r="FO121" s="29">
        <v>0.08</v>
      </c>
      <c r="FP121" s="29">
        <v>0.08</v>
      </c>
      <c r="FQ121" s="29">
        <v>0.08</v>
      </c>
      <c r="FR121" s="29">
        <v>0.08</v>
      </c>
      <c r="FS121" s="29">
        <v>0.08</v>
      </c>
      <c r="FT121" s="29">
        <v>0.08</v>
      </c>
      <c r="FU121" s="29">
        <v>0.08</v>
      </c>
      <c r="FV121" s="29">
        <v>0.08</v>
      </c>
      <c r="FW121" s="29">
        <v>0.08</v>
      </c>
      <c r="FX121" s="36" t="s">
        <v>163</v>
      </c>
      <c r="FY121" s="36" t="s">
        <v>163</v>
      </c>
      <c r="FZ121" s="29">
        <v>0.08</v>
      </c>
      <c r="GA121" s="29">
        <v>0.08</v>
      </c>
      <c r="GB121" s="29">
        <v>0.08</v>
      </c>
      <c r="GC121" s="36" t="s">
        <v>163</v>
      </c>
      <c r="GD121" s="34" t="s">
        <v>163</v>
      </c>
      <c r="GE121" s="29">
        <v>0.08</v>
      </c>
      <c r="GF121" s="29">
        <v>0.08</v>
      </c>
      <c r="GG121" s="29">
        <v>0.08</v>
      </c>
      <c r="GH121" s="29">
        <v>0.08</v>
      </c>
      <c r="GI121" s="36" t="s">
        <v>163</v>
      </c>
      <c r="GJ121" s="36" t="s">
        <v>163</v>
      </c>
      <c r="GK121" s="36" t="s">
        <v>163</v>
      </c>
      <c r="GL121" s="29">
        <v>0.08</v>
      </c>
      <c r="GM121" s="29">
        <v>0.08</v>
      </c>
      <c r="GN121" s="29">
        <v>0.08</v>
      </c>
      <c r="GO121" s="29">
        <v>0.08</v>
      </c>
      <c r="GP121" s="29">
        <v>0.08</v>
      </c>
      <c r="GQ121" s="29">
        <v>0.08</v>
      </c>
      <c r="GR121" s="29">
        <v>0.08</v>
      </c>
      <c r="GS121" s="29">
        <v>0.08</v>
      </c>
      <c r="GT121" s="29">
        <v>0.08</v>
      </c>
      <c r="GU121" s="29">
        <v>0.08</v>
      </c>
      <c r="GV121" s="29">
        <v>0.08</v>
      </c>
      <c r="GW121" s="29">
        <v>0.08</v>
      </c>
      <c r="GX121" s="29">
        <v>0.08</v>
      </c>
      <c r="GY121" s="29">
        <v>0.08</v>
      </c>
      <c r="GZ121" s="29">
        <v>0.08</v>
      </c>
      <c r="HA121" s="29">
        <v>0.08</v>
      </c>
      <c r="HB121" s="39" t="s">
        <v>163</v>
      </c>
      <c r="HC121" s="29">
        <v>0.08</v>
      </c>
      <c r="HD121" s="29">
        <v>0.08</v>
      </c>
      <c r="HE121" s="29">
        <v>0.08</v>
      </c>
      <c r="HF121" s="29">
        <v>0.08</v>
      </c>
      <c r="HG121" s="29">
        <v>0.08</v>
      </c>
      <c r="HH121" s="29">
        <v>0.08</v>
      </c>
      <c r="HI121" s="36" t="s">
        <v>163</v>
      </c>
      <c r="HJ121" s="36" t="s">
        <v>163</v>
      </c>
      <c r="HK121" s="39" t="s">
        <v>163</v>
      </c>
      <c r="HL121" s="29">
        <v>0.08</v>
      </c>
      <c r="HM121" s="29">
        <v>0.08</v>
      </c>
      <c r="HN121" s="29">
        <v>0.06</v>
      </c>
      <c r="HO121" s="29">
        <v>0.06</v>
      </c>
      <c r="HP121" s="29">
        <v>0.06</v>
      </c>
      <c r="HQ121" s="29">
        <v>0.06</v>
      </c>
      <c r="HR121" s="29">
        <v>0.06</v>
      </c>
      <c r="HS121" s="29">
        <v>0.06</v>
      </c>
      <c r="HT121" s="39" t="s">
        <v>163</v>
      </c>
      <c r="HU121" s="39" t="s">
        <v>163</v>
      </c>
      <c r="HV121" s="29">
        <v>0.06</v>
      </c>
      <c r="HW121" s="29">
        <v>0.06</v>
      </c>
      <c r="HX121" s="39" t="s">
        <v>163</v>
      </c>
      <c r="HY121" s="39" t="s">
        <v>163</v>
      </c>
      <c r="HZ121" s="29">
        <v>0.08</v>
      </c>
      <c r="IA121" s="29">
        <v>0.06</v>
      </c>
      <c r="IB121" s="29">
        <v>0.06</v>
      </c>
      <c r="IC121" s="29">
        <v>0.08</v>
      </c>
      <c r="ID121" s="39" t="s">
        <v>163</v>
      </c>
      <c r="IE121" s="39" t="s">
        <v>163</v>
      </c>
      <c r="IF121" s="29">
        <v>0.06</v>
      </c>
      <c r="IG121" s="29">
        <v>0.06</v>
      </c>
      <c r="IH121" s="29">
        <v>0.06</v>
      </c>
      <c r="II121" s="29">
        <v>0.06</v>
      </c>
      <c r="IJ121" s="39" t="s">
        <v>163</v>
      </c>
      <c r="IK121" s="39" t="s">
        <v>163</v>
      </c>
      <c r="IL121" s="39" t="s">
        <v>163</v>
      </c>
      <c r="IM121" s="29">
        <v>0.06</v>
      </c>
      <c r="IN121" s="29">
        <v>0.06</v>
      </c>
      <c r="IO121" s="39"/>
      <c r="IP121" s="39" t="s">
        <v>163</v>
      </c>
      <c r="IQ121" s="39" t="s">
        <v>163</v>
      </c>
      <c r="IR121" s="39" t="s">
        <v>163</v>
      </c>
      <c r="IS121" s="39" t="s">
        <v>163</v>
      </c>
      <c r="IT121" s="39" t="s">
        <v>163</v>
      </c>
      <c r="IU121" s="39" t="s">
        <v>163</v>
      </c>
      <c r="IV121" s="39" t="s">
        <v>163</v>
      </c>
      <c r="IW121" s="39" t="s">
        <v>163</v>
      </c>
      <c r="IX121" s="39" t="s">
        <v>163</v>
      </c>
      <c r="IY121" s="39" t="s">
        <v>163</v>
      </c>
      <c r="IZ121" s="39" t="s">
        <v>163</v>
      </c>
      <c r="JA121" s="29">
        <v>0.06</v>
      </c>
      <c r="JB121" s="29">
        <v>0.06</v>
      </c>
      <c r="JC121" s="39"/>
    </row>
    <row r="122" spans="3:266" x14ac:dyDescent="0.25">
      <c r="C122" s="50" t="s">
        <v>249</v>
      </c>
      <c r="D122" s="50" t="s">
        <v>651</v>
      </c>
      <c r="E122" s="50" t="s">
        <v>623</v>
      </c>
      <c r="O122" s="478"/>
      <c r="P122" s="28">
        <v>1.7999999999999999E-2</v>
      </c>
      <c r="Q122" s="29">
        <v>1.7999999999999999E-2</v>
      </c>
      <c r="R122" s="29">
        <v>1.7999999999999999E-2</v>
      </c>
      <c r="S122" s="36" t="s">
        <v>163</v>
      </c>
      <c r="T122" s="36" t="s">
        <v>163</v>
      </c>
      <c r="U122" s="36" t="s">
        <v>163</v>
      </c>
      <c r="V122" s="36" t="s">
        <v>163</v>
      </c>
      <c r="W122" s="36" t="s">
        <v>163</v>
      </c>
      <c r="X122" s="29">
        <v>1.4E-2</v>
      </c>
      <c r="Y122" s="36" t="s">
        <v>163</v>
      </c>
      <c r="Z122" s="36" t="s">
        <v>163</v>
      </c>
      <c r="AA122" s="29">
        <v>1.7999999999999999E-2</v>
      </c>
      <c r="AB122" s="29">
        <v>1.4E-2</v>
      </c>
      <c r="AC122" s="36" t="s">
        <v>163</v>
      </c>
      <c r="AD122" s="36" t="s">
        <v>163</v>
      </c>
      <c r="AE122" s="29">
        <v>1.7999999999999999E-2</v>
      </c>
      <c r="AF122" s="36" t="s">
        <v>163</v>
      </c>
      <c r="AG122" s="70">
        <v>0.02</v>
      </c>
      <c r="AH122" s="36" t="s">
        <v>163</v>
      </c>
      <c r="AI122" s="36" t="s">
        <v>163</v>
      </c>
      <c r="AJ122" s="70">
        <v>0.02</v>
      </c>
      <c r="AK122" s="70">
        <v>0.02</v>
      </c>
      <c r="AL122" s="70">
        <v>0.02</v>
      </c>
      <c r="AM122" s="70">
        <v>0.02</v>
      </c>
      <c r="AN122" s="36" t="s">
        <v>163</v>
      </c>
      <c r="AO122" s="70">
        <v>0.02</v>
      </c>
      <c r="AP122" s="70">
        <v>0.02</v>
      </c>
      <c r="AQ122" s="36" t="s">
        <v>163</v>
      </c>
      <c r="AR122" s="70">
        <v>0.02</v>
      </c>
      <c r="AS122" s="70">
        <v>0.02</v>
      </c>
      <c r="AT122" s="70">
        <v>0.02</v>
      </c>
      <c r="AU122" s="70">
        <v>0.02</v>
      </c>
      <c r="AV122" s="36" t="s">
        <v>163</v>
      </c>
      <c r="AW122" s="70">
        <v>0.02</v>
      </c>
      <c r="AX122" s="70">
        <v>0.02</v>
      </c>
      <c r="AY122" s="70">
        <v>0.02</v>
      </c>
      <c r="AZ122" s="70">
        <v>0.02</v>
      </c>
      <c r="BA122" s="36" t="s">
        <v>163</v>
      </c>
      <c r="BB122" s="36" t="s">
        <v>163</v>
      </c>
      <c r="BC122" s="36" t="s">
        <v>163</v>
      </c>
      <c r="BD122" s="36" t="s">
        <v>163</v>
      </c>
      <c r="BE122" s="70">
        <v>0.02</v>
      </c>
      <c r="BF122" s="70">
        <v>0.02</v>
      </c>
      <c r="BG122" s="70">
        <v>0.02</v>
      </c>
      <c r="BH122" s="70">
        <v>0.02</v>
      </c>
      <c r="BI122" s="70">
        <v>0.02</v>
      </c>
      <c r="BJ122" s="70">
        <v>0.02</v>
      </c>
      <c r="BK122" s="36" t="s">
        <v>163</v>
      </c>
      <c r="BL122" s="36" t="s">
        <v>163</v>
      </c>
      <c r="BM122" s="70">
        <v>0.02</v>
      </c>
      <c r="BN122" s="70">
        <v>0.02</v>
      </c>
      <c r="BO122" s="36" t="s">
        <v>163</v>
      </c>
      <c r="BP122" s="36" t="s">
        <v>163</v>
      </c>
      <c r="BQ122" s="36" t="s">
        <v>163</v>
      </c>
      <c r="BR122" s="36" t="s">
        <v>163</v>
      </c>
      <c r="BS122" s="36" t="s">
        <v>163</v>
      </c>
      <c r="BT122" s="36" t="s">
        <v>163</v>
      </c>
      <c r="BU122" s="36" t="s">
        <v>163</v>
      </c>
      <c r="BV122" s="70">
        <v>0.02</v>
      </c>
      <c r="BW122" s="70">
        <v>0.02</v>
      </c>
      <c r="BX122" s="70">
        <v>0.02</v>
      </c>
      <c r="BY122" s="36" t="s">
        <v>163</v>
      </c>
      <c r="BZ122" s="70">
        <v>0.02</v>
      </c>
      <c r="CA122" s="70">
        <v>0.02</v>
      </c>
      <c r="CB122" s="70">
        <v>0.02</v>
      </c>
      <c r="CC122" s="70">
        <v>0.02</v>
      </c>
      <c r="CD122" s="70">
        <v>0.02</v>
      </c>
      <c r="CE122" s="36" t="s">
        <v>163</v>
      </c>
      <c r="CF122" s="36" t="s">
        <v>163</v>
      </c>
      <c r="CG122" s="70">
        <v>0.02</v>
      </c>
      <c r="CH122" s="70">
        <v>0.02</v>
      </c>
      <c r="CI122" s="36" t="s">
        <v>163</v>
      </c>
      <c r="CJ122" s="70">
        <v>0.02</v>
      </c>
      <c r="CK122" s="70">
        <v>0.02</v>
      </c>
      <c r="CL122" s="70">
        <v>0.02</v>
      </c>
      <c r="CM122" s="70">
        <v>0.02</v>
      </c>
      <c r="CN122" s="36" t="s">
        <v>163</v>
      </c>
      <c r="CO122" s="36" t="s">
        <v>163</v>
      </c>
      <c r="CP122" s="36" t="s">
        <v>163</v>
      </c>
      <c r="CQ122" s="29">
        <v>0.15500000000000025</v>
      </c>
      <c r="CR122" s="29">
        <v>0.15500000000000025</v>
      </c>
      <c r="CS122" s="29">
        <v>0.15500000000000025</v>
      </c>
      <c r="CT122" s="29">
        <v>0.15500000000000025</v>
      </c>
      <c r="CU122" s="36" t="s">
        <v>163</v>
      </c>
      <c r="CV122" s="36" t="s">
        <v>163</v>
      </c>
      <c r="CW122" s="29">
        <v>0.15500000000000025</v>
      </c>
      <c r="CX122" s="29">
        <v>0.15500000000000025</v>
      </c>
      <c r="CY122" s="29">
        <v>0.15500000000000025</v>
      </c>
      <c r="CZ122" s="29">
        <v>0.15500000000000025</v>
      </c>
      <c r="DA122" s="29">
        <v>0.15500000000000025</v>
      </c>
      <c r="DB122" s="29">
        <v>0.15500000000000025</v>
      </c>
      <c r="DC122" s="36" t="s">
        <v>163</v>
      </c>
      <c r="DD122" s="36" t="s">
        <v>163</v>
      </c>
      <c r="DE122" s="29">
        <v>0.15500000000000025</v>
      </c>
      <c r="DF122" s="29">
        <v>0.15500000000000025</v>
      </c>
      <c r="DG122" s="29">
        <v>0.15500000000000025</v>
      </c>
      <c r="DH122" s="29">
        <v>0.15500000000000025</v>
      </c>
      <c r="DI122" s="36" t="s">
        <v>163</v>
      </c>
      <c r="DJ122" s="36" t="s">
        <v>163</v>
      </c>
      <c r="DK122" s="36" t="s">
        <v>163</v>
      </c>
      <c r="DL122" s="36" t="s">
        <v>163</v>
      </c>
      <c r="DM122" s="36" t="s">
        <v>163</v>
      </c>
      <c r="DN122" s="29">
        <v>0.15500000000000025</v>
      </c>
      <c r="DO122" s="29">
        <v>0.15500000000000025</v>
      </c>
      <c r="DP122" s="36" t="s">
        <v>163</v>
      </c>
      <c r="DQ122" s="29">
        <v>0.15500000000000025</v>
      </c>
      <c r="DR122" s="29">
        <v>0.15500000000000025</v>
      </c>
      <c r="DS122" s="29">
        <v>0.15500000000000025</v>
      </c>
      <c r="DT122" s="29">
        <v>0.15500000000000025</v>
      </c>
      <c r="DU122" s="29">
        <v>0.15500000000000025</v>
      </c>
      <c r="DV122" s="29">
        <v>0.15500000000000025</v>
      </c>
      <c r="DW122" s="29">
        <v>0.15500000000000025</v>
      </c>
      <c r="DX122" s="29">
        <v>0.15500000000000025</v>
      </c>
      <c r="DY122" s="29">
        <v>0.08</v>
      </c>
      <c r="DZ122" s="29">
        <v>0.15500000000000025</v>
      </c>
      <c r="EA122" s="29">
        <v>0.15500000000000025</v>
      </c>
      <c r="EB122" s="36" t="s">
        <v>163</v>
      </c>
      <c r="EC122" s="36" t="s">
        <v>163</v>
      </c>
      <c r="ED122" s="36" t="s">
        <v>163</v>
      </c>
      <c r="EE122" s="29">
        <v>0.08</v>
      </c>
      <c r="EF122" s="29">
        <v>0.08</v>
      </c>
      <c r="EG122" s="36" t="s">
        <v>163</v>
      </c>
      <c r="EH122" s="36" t="s">
        <v>163</v>
      </c>
      <c r="EI122" s="36" t="s">
        <v>163</v>
      </c>
      <c r="EJ122" s="29">
        <v>0.15500000000000025</v>
      </c>
      <c r="EK122" s="29">
        <v>0.15500000000000025</v>
      </c>
      <c r="EL122" s="29">
        <v>0.15500000000000025</v>
      </c>
      <c r="EM122" s="29">
        <v>0.15500000000000025</v>
      </c>
      <c r="EN122" s="29">
        <v>0.15500000000000025</v>
      </c>
      <c r="EO122" s="29">
        <v>0.15500000000000025</v>
      </c>
      <c r="EP122" s="36" t="s">
        <v>163</v>
      </c>
      <c r="EQ122" s="36" t="s">
        <v>163</v>
      </c>
      <c r="ER122" s="36" t="s">
        <v>163</v>
      </c>
      <c r="ES122" s="36" t="s">
        <v>163</v>
      </c>
      <c r="ET122" s="29">
        <v>0.08</v>
      </c>
      <c r="EU122" s="36" t="s">
        <v>163</v>
      </c>
      <c r="EV122" s="29">
        <v>0.08</v>
      </c>
      <c r="EW122" s="29">
        <v>0.08</v>
      </c>
      <c r="EX122" s="29">
        <v>0.08</v>
      </c>
      <c r="EY122" s="29">
        <v>0.08</v>
      </c>
      <c r="EZ122" s="29">
        <v>0.08</v>
      </c>
      <c r="FA122" s="29">
        <v>0.08</v>
      </c>
      <c r="FB122" s="29">
        <v>0.08</v>
      </c>
      <c r="FC122" s="29">
        <v>0.08</v>
      </c>
      <c r="FD122" s="36" t="s">
        <v>163</v>
      </c>
      <c r="FE122" s="36" t="s">
        <v>163</v>
      </c>
      <c r="FF122" s="36" t="s">
        <v>163</v>
      </c>
      <c r="FG122" s="29">
        <v>0.08</v>
      </c>
      <c r="FH122" s="29">
        <v>0.08</v>
      </c>
      <c r="FI122" s="29">
        <v>0.08</v>
      </c>
      <c r="FJ122" s="29">
        <v>0.08</v>
      </c>
      <c r="FK122" s="36" t="s">
        <v>163</v>
      </c>
      <c r="FL122" s="36" t="s">
        <v>163</v>
      </c>
      <c r="FM122" s="36" t="s">
        <v>163</v>
      </c>
      <c r="FN122" s="29">
        <v>0.08</v>
      </c>
      <c r="FO122" s="29">
        <v>0.08</v>
      </c>
      <c r="FP122" s="29">
        <v>0.08</v>
      </c>
      <c r="FQ122" s="29">
        <v>0.08</v>
      </c>
      <c r="FR122" s="29">
        <v>0.08</v>
      </c>
      <c r="FS122" s="29">
        <v>0.08</v>
      </c>
      <c r="FT122" s="29">
        <v>0.08</v>
      </c>
      <c r="FU122" s="29">
        <v>0.08</v>
      </c>
      <c r="FV122" s="29">
        <v>0.08</v>
      </c>
      <c r="FW122" s="29">
        <v>0.08</v>
      </c>
      <c r="FX122" s="36" t="s">
        <v>163</v>
      </c>
      <c r="FY122" s="36" t="s">
        <v>163</v>
      </c>
      <c r="FZ122" s="29">
        <v>0.08</v>
      </c>
      <c r="GA122" s="29">
        <v>0.08</v>
      </c>
      <c r="GB122" s="29">
        <v>0.08</v>
      </c>
      <c r="GC122" s="36" t="s">
        <v>163</v>
      </c>
      <c r="GD122" s="34" t="s">
        <v>163</v>
      </c>
      <c r="GE122" s="29">
        <v>0.08</v>
      </c>
      <c r="GF122" s="29">
        <v>0.08</v>
      </c>
      <c r="GG122" s="29">
        <v>0.08</v>
      </c>
      <c r="GH122" s="29">
        <v>0.08</v>
      </c>
      <c r="GI122" s="36" t="s">
        <v>163</v>
      </c>
      <c r="GJ122" s="36" t="s">
        <v>163</v>
      </c>
      <c r="GK122" s="36" t="s">
        <v>163</v>
      </c>
      <c r="GL122" s="29">
        <v>0.08</v>
      </c>
      <c r="GM122" s="29">
        <v>0.08</v>
      </c>
      <c r="GN122" s="29">
        <v>0.08</v>
      </c>
      <c r="GO122" s="29">
        <v>0.08</v>
      </c>
      <c r="GP122" s="29">
        <v>0.08</v>
      </c>
      <c r="GQ122" s="29">
        <v>0.08</v>
      </c>
      <c r="GR122" s="29">
        <v>0.08</v>
      </c>
      <c r="GS122" s="29">
        <v>0.08</v>
      </c>
      <c r="GT122" s="29">
        <v>0.08</v>
      </c>
      <c r="GU122" s="29">
        <v>0.08</v>
      </c>
      <c r="GV122" s="29">
        <v>0.08</v>
      </c>
      <c r="GW122" s="29">
        <v>0.08</v>
      </c>
      <c r="GX122" s="29">
        <v>0.08</v>
      </c>
      <c r="GY122" s="29">
        <v>0.08</v>
      </c>
      <c r="GZ122" s="29">
        <v>0.08</v>
      </c>
      <c r="HA122" s="29">
        <v>0.08</v>
      </c>
      <c r="HB122" s="39" t="s">
        <v>163</v>
      </c>
      <c r="HC122" s="29">
        <v>0.08</v>
      </c>
      <c r="HD122" s="29">
        <v>0.08</v>
      </c>
      <c r="HE122" s="29">
        <v>0.08</v>
      </c>
      <c r="HF122" s="29">
        <v>0.08</v>
      </c>
      <c r="HG122" s="29">
        <v>0.08</v>
      </c>
      <c r="HH122" s="29">
        <v>0.08</v>
      </c>
      <c r="HI122" s="36" t="s">
        <v>163</v>
      </c>
      <c r="HJ122" s="36" t="s">
        <v>163</v>
      </c>
      <c r="HK122" s="39" t="s">
        <v>163</v>
      </c>
      <c r="HL122" s="29">
        <v>0.08</v>
      </c>
      <c r="HM122" s="29">
        <v>0.08</v>
      </c>
      <c r="HN122" s="29">
        <v>0.06</v>
      </c>
      <c r="HO122" s="29">
        <v>0.06</v>
      </c>
      <c r="HP122" s="29">
        <v>0.06</v>
      </c>
      <c r="HQ122" s="29">
        <v>0.06</v>
      </c>
      <c r="HR122" s="29">
        <v>0.06</v>
      </c>
      <c r="HS122" s="29">
        <v>0.06</v>
      </c>
      <c r="HT122" s="39" t="s">
        <v>163</v>
      </c>
      <c r="HU122" s="39" t="s">
        <v>163</v>
      </c>
      <c r="HV122" s="29">
        <v>0.06</v>
      </c>
      <c r="HW122" s="29">
        <v>0.06</v>
      </c>
      <c r="HX122" s="39" t="s">
        <v>163</v>
      </c>
      <c r="HY122" s="39" t="s">
        <v>163</v>
      </c>
      <c r="HZ122" s="29">
        <v>0.08</v>
      </c>
      <c r="IA122" s="29">
        <v>0.06</v>
      </c>
      <c r="IB122" s="29">
        <v>0.06</v>
      </c>
      <c r="IC122" s="29">
        <v>0.08</v>
      </c>
      <c r="ID122" s="39" t="s">
        <v>163</v>
      </c>
      <c r="IE122" s="39" t="s">
        <v>163</v>
      </c>
      <c r="IF122" s="39" t="s">
        <v>163</v>
      </c>
      <c r="IG122" s="39" t="s">
        <v>163</v>
      </c>
      <c r="IH122" s="29">
        <v>0.06</v>
      </c>
      <c r="II122" s="29">
        <v>0.06</v>
      </c>
      <c r="IJ122" s="39" t="s">
        <v>163</v>
      </c>
      <c r="IK122" s="39" t="s">
        <v>163</v>
      </c>
      <c r="IL122" s="39" t="s">
        <v>163</v>
      </c>
      <c r="IM122" s="29">
        <v>0.06</v>
      </c>
      <c r="IN122" s="29">
        <v>0.06</v>
      </c>
      <c r="IO122" s="39"/>
      <c r="IP122" s="39" t="s">
        <v>163</v>
      </c>
      <c r="IQ122" s="39" t="s">
        <v>163</v>
      </c>
      <c r="IR122" s="39" t="s">
        <v>163</v>
      </c>
      <c r="IS122" s="39" t="s">
        <v>163</v>
      </c>
      <c r="IT122" s="39" t="s">
        <v>163</v>
      </c>
      <c r="IU122" s="39" t="s">
        <v>163</v>
      </c>
      <c r="IV122" s="39" t="s">
        <v>163</v>
      </c>
      <c r="IW122" s="39" t="s">
        <v>163</v>
      </c>
      <c r="IX122" s="39" t="s">
        <v>163</v>
      </c>
      <c r="IY122" s="39" t="s">
        <v>163</v>
      </c>
      <c r="IZ122" s="39" t="s">
        <v>163</v>
      </c>
      <c r="JA122" s="29">
        <v>0.06</v>
      </c>
      <c r="JB122" s="29">
        <v>0.06</v>
      </c>
      <c r="JC122" s="39"/>
    </row>
    <row r="123" spans="3:266" x14ac:dyDescent="0.25">
      <c r="C123" s="50" t="s">
        <v>251</v>
      </c>
      <c r="D123" s="50" t="s">
        <v>651</v>
      </c>
      <c r="E123" s="50" t="s">
        <v>623</v>
      </c>
      <c r="O123" s="478"/>
      <c r="P123" s="28">
        <v>1.4E-2</v>
      </c>
      <c r="Q123" s="29">
        <v>1.4E-2</v>
      </c>
      <c r="R123" s="29">
        <v>1.4E-2</v>
      </c>
      <c r="S123" s="36" t="s">
        <v>163</v>
      </c>
      <c r="T123" s="36" t="s">
        <v>163</v>
      </c>
      <c r="U123" s="36" t="s">
        <v>163</v>
      </c>
      <c r="V123" s="36" t="s">
        <v>163</v>
      </c>
      <c r="W123" s="36" t="s">
        <v>163</v>
      </c>
      <c r="X123" s="29">
        <v>1.4E-2</v>
      </c>
      <c r="Y123" s="36" t="s">
        <v>163</v>
      </c>
      <c r="Z123" s="36" t="s">
        <v>163</v>
      </c>
      <c r="AA123" s="29">
        <v>1.4E-2</v>
      </c>
      <c r="AB123" s="29">
        <v>1.4E-2</v>
      </c>
      <c r="AC123" s="36" t="s">
        <v>163</v>
      </c>
      <c r="AD123" s="36" t="s">
        <v>163</v>
      </c>
      <c r="AE123" s="29">
        <v>1.4E-2</v>
      </c>
      <c r="AF123" s="36" t="s">
        <v>163</v>
      </c>
      <c r="AG123" s="70">
        <v>0.02</v>
      </c>
      <c r="AH123" s="36" t="s">
        <v>163</v>
      </c>
      <c r="AI123" s="36" t="s">
        <v>163</v>
      </c>
      <c r="AJ123" s="70">
        <v>0.02</v>
      </c>
      <c r="AK123" s="70">
        <v>0.02</v>
      </c>
      <c r="AL123" s="70">
        <v>0.02</v>
      </c>
      <c r="AM123" s="70">
        <v>0.02</v>
      </c>
      <c r="AN123" s="36" t="s">
        <v>163</v>
      </c>
      <c r="AO123" s="70">
        <v>0.02</v>
      </c>
      <c r="AP123" s="70">
        <v>0.02</v>
      </c>
      <c r="AQ123" s="36" t="s">
        <v>163</v>
      </c>
      <c r="AR123" s="70">
        <v>0.02</v>
      </c>
      <c r="AS123" s="70">
        <v>0.02</v>
      </c>
      <c r="AT123" s="70">
        <v>0.02</v>
      </c>
      <c r="AU123" s="70">
        <v>0.02</v>
      </c>
      <c r="AV123" s="36" t="s">
        <v>163</v>
      </c>
      <c r="AW123" s="70">
        <v>0.02</v>
      </c>
      <c r="AX123" s="70">
        <v>0.02</v>
      </c>
      <c r="AY123" s="70">
        <v>0.02</v>
      </c>
      <c r="AZ123" s="70">
        <v>0.02</v>
      </c>
      <c r="BA123" s="36" t="s">
        <v>163</v>
      </c>
      <c r="BB123" s="36" t="s">
        <v>163</v>
      </c>
      <c r="BC123" s="36" t="s">
        <v>163</v>
      </c>
      <c r="BD123" s="36" t="s">
        <v>163</v>
      </c>
      <c r="BE123" s="70">
        <v>0.02</v>
      </c>
      <c r="BF123" s="70">
        <v>0.02</v>
      </c>
      <c r="BG123" s="70">
        <v>0.02</v>
      </c>
      <c r="BH123" s="70">
        <v>0.02</v>
      </c>
      <c r="BI123" s="70">
        <v>0.02</v>
      </c>
      <c r="BJ123" s="70">
        <v>0.02</v>
      </c>
      <c r="BK123" s="36" t="s">
        <v>163</v>
      </c>
      <c r="BL123" s="36" t="s">
        <v>163</v>
      </c>
      <c r="BM123" s="70">
        <v>0.02</v>
      </c>
      <c r="BN123" s="70">
        <v>0.02</v>
      </c>
      <c r="BO123" s="36" t="s">
        <v>163</v>
      </c>
      <c r="BP123" s="36" t="s">
        <v>163</v>
      </c>
      <c r="BQ123" s="36" t="s">
        <v>163</v>
      </c>
      <c r="BR123" s="36" t="s">
        <v>163</v>
      </c>
      <c r="BS123" s="36" t="s">
        <v>163</v>
      </c>
      <c r="BT123" s="36" t="s">
        <v>163</v>
      </c>
      <c r="BU123" s="36" t="s">
        <v>163</v>
      </c>
      <c r="BV123" s="70">
        <v>0.02</v>
      </c>
      <c r="BW123" s="70">
        <v>0.02</v>
      </c>
      <c r="BX123" s="70">
        <v>0.02</v>
      </c>
      <c r="BY123" s="36" t="s">
        <v>163</v>
      </c>
      <c r="BZ123" s="70">
        <v>0.02</v>
      </c>
      <c r="CA123" s="70">
        <v>0.02</v>
      </c>
      <c r="CB123" s="70">
        <v>0.02</v>
      </c>
      <c r="CC123" s="70">
        <v>0.02</v>
      </c>
      <c r="CD123" s="70">
        <v>0.02</v>
      </c>
      <c r="CE123" s="36" t="s">
        <v>163</v>
      </c>
      <c r="CF123" s="36" t="s">
        <v>163</v>
      </c>
      <c r="CG123" s="70">
        <v>0.02</v>
      </c>
      <c r="CH123" s="70">
        <v>0.02</v>
      </c>
      <c r="CI123" s="36" t="s">
        <v>163</v>
      </c>
      <c r="CJ123" s="70">
        <v>0.02</v>
      </c>
      <c r="CK123" s="70">
        <v>0.02</v>
      </c>
      <c r="CL123" s="36" t="s">
        <v>163</v>
      </c>
      <c r="CM123" s="36" t="s">
        <v>163</v>
      </c>
      <c r="CN123" s="36" t="s">
        <v>163</v>
      </c>
      <c r="CO123" s="36" t="s">
        <v>163</v>
      </c>
      <c r="CP123" s="36" t="s">
        <v>163</v>
      </c>
      <c r="CQ123" s="29">
        <v>0.15500000000000025</v>
      </c>
      <c r="CR123" s="29">
        <v>0.15500000000000025</v>
      </c>
      <c r="CS123" s="29">
        <v>0.15500000000000025</v>
      </c>
      <c r="CT123" s="29">
        <v>0.15500000000000025</v>
      </c>
      <c r="CU123" s="36" t="s">
        <v>163</v>
      </c>
      <c r="CV123" s="36" t="s">
        <v>163</v>
      </c>
      <c r="CW123" s="29">
        <v>0.15500000000000025</v>
      </c>
      <c r="CX123" s="29">
        <v>0.15500000000000025</v>
      </c>
      <c r="CY123" s="29">
        <v>0.15500000000000025</v>
      </c>
      <c r="CZ123" s="29">
        <v>0.15500000000000025</v>
      </c>
      <c r="DA123" s="29">
        <v>0.15500000000000025</v>
      </c>
      <c r="DB123" s="29">
        <v>0.15500000000000025</v>
      </c>
      <c r="DC123" s="36" t="s">
        <v>163</v>
      </c>
      <c r="DD123" s="36" t="s">
        <v>163</v>
      </c>
      <c r="DE123" s="29">
        <v>0.15500000000000025</v>
      </c>
      <c r="DF123" s="29">
        <v>0.15500000000000025</v>
      </c>
      <c r="DG123" s="29">
        <v>0.15500000000000025</v>
      </c>
      <c r="DH123" s="29">
        <v>0.15500000000000025</v>
      </c>
      <c r="DI123" s="36" t="s">
        <v>163</v>
      </c>
      <c r="DJ123" s="36" t="s">
        <v>163</v>
      </c>
      <c r="DK123" s="36" t="s">
        <v>163</v>
      </c>
      <c r="DL123" s="36" t="s">
        <v>163</v>
      </c>
      <c r="DM123" s="36" t="s">
        <v>163</v>
      </c>
      <c r="DN123" s="29">
        <v>0.15500000000000025</v>
      </c>
      <c r="DO123" s="29">
        <v>0.15500000000000025</v>
      </c>
      <c r="DP123" s="36" t="s">
        <v>163</v>
      </c>
      <c r="DQ123" s="29">
        <v>0.15500000000000025</v>
      </c>
      <c r="DR123" s="29">
        <v>0.15500000000000025</v>
      </c>
      <c r="DS123" s="29">
        <v>0.15500000000000025</v>
      </c>
      <c r="DT123" s="29">
        <v>0.15500000000000025</v>
      </c>
      <c r="DU123" s="29">
        <v>0.15500000000000025</v>
      </c>
      <c r="DV123" s="29">
        <v>0.15500000000000025</v>
      </c>
      <c r="DW123" s="29">
        <v>0.15500000000000025</v>
      </c>
      <c r="DX123" s="29">
        <v>0.15500000000000025</v>
      </c>
      <c r="DY123" s="29">
        <v>0.08</v>
      </c>
      <c r="DZ123" s="29">
        <v>0.15500000000000025</v>
      </c>
      <c r="EA123" s="29">
        <v>0.15500000000000025</v>
      </c>
      <c r="EB123" s="36" t="s">
        <v>163</v>
      </c>
      <c r="EC123" s="36" t="s">
        <v>163</v>
      </c>
      <c r="ED123" s="36" t="s">
        <v>163</v>
      </c>
      <c r="EE123" s="36" t="s">
        <v>163</v>
      </c>
      <c r="EF123" s="36" t="s">
        <v>163</v>
      </c>
      <c r="EG123" s="36" t="s">
        <v>163</v>
      </c>
      <c r="EH123" s="36" t="s">
        <v>163</v>
      </c>
      <c r="EI123" s="36" t="s">
        <v>163</v>
      </c>
      <c r="EJ123" s="29">
        <v>0.15500000000000025</v>
      </c>
      <c r="EK123" s="29">
        <v>0.15500000000000025</v>
      </c>
      <c r="EL123" s="29">
        <v>0.15500000000000025</v>
      </c>
      <c r="EM123" s="29">
        <v>0.15500000000000025</v>
      </c>
      <c r="EN123" s="29">
        <v>0.15500000000000025</v>
      </c>
      <c r="EO123" s="29">
        <v>0.15500000000000025</v>
      </c>
      <c r="EP123" s="36" t="s">
        <v>163</v>
      </c>
      <c r="EQ123" s="36" t="s">
        <v>163</v>
      </c>
      <c r="ER123" s="36" t="s">
        <v>163</v>
      </c>
      <c r="ES123" s="36" t="s">
        <v>163</v>
      </c>
      <c r="ET123" s="29">
        <v>0.08</v>
      </c>
      <c r="EU123" s="36" t="s">
        <v>163</v>
      </c>
      <c r="EV123" s="29">
        <v>0.08</v>
      </c>
      <c r="EW123" s="29">
        <v>0.08</v>
      </c>
      <c r="EX123" s="29">
        <v>0.08</v>
      </c>
      <c r="EY123" s="29">
        <v>0.08</v>
      </c>
      <c r="EZ123" s="29">
        <v>0.08</v>
      </c>
      <c r="FA123" s="29">
        <v>0.08</v>
      </c>
      <c r="FB123" s="29">
        <v>0.08</v>
      </c>
      <c r="FC123" s="29">
        <v>0.08</v>
      </c>
      <c r="FD123" s="36" t="s">
        <v>163</v>
      </c>
      <c r="FE123" s="36" t="s">
        <v>163</v>
      </c>
      <c r="FF123" s="36" t="s">
        <v>163</v>
      </c>
      <c r="FG123" s="29">
        <v>0.08</v>
      </c>
      <c r="FH123" s="29">
        <v>0.08</v>
      </c>
      <c r="FI123" s="29">
        <v>0.08</v>
      </c>
      <c r="FJ123" s="29">
        <v>0.08</v>
      </c>
      <c r="FK123" s="36" t="s">
        <v>163</v>
      </c>
      <c r="FL123" s="36" t="s">
        <v>163</v>
      </c>
      <c r="FM123" s="36" t="s">
        <v>163</v>
      </c>
      <c r="FN123" s="29">
        <v>0.08</v>
      </c>
      <c r="FO123" s="29">
        <v>0.08</v>
      </c>
      <c r="FP123" s="29">
        <v>0.08</v>
      </c>
      <c r="FQ123" s="29">
        <v>0.08</v>
      </c>
      <c r="FR123" s="29">
        <v>0.08</v>
      </c>
      <c r="FS123" s="29">
        <v>0.08</v>
      </c>
      <c r="FT123" s="29">
        <v>0.08</v>
      </c>
      <c r="FU123" s="29">
        <v>0.08</v>
      </c>
      <c r="FV123" s="29">
        <v>0.08</v>
      </c>
      <c r="FW123" s="29">
        <v>0.08</v>
      </c>
      <c r="FX123" s="36" t="s">
        <v>163</v>
      </c>
      <c r="FY123" s="36" t="s">
        <v>163</v>
      </c>
      <c r="FZ123" s="36" t="s">
        <v>163</v>
      </c>
      <c r="GA123" s="36" t="s">
        <v>163</v>
      </c>
      <c r="GB123" s="36" t="s">
        <v>163</v>
      </c>
      <c r="GC123" s="36" t="s">
        <v>163</v>
      </c>
      <c r="GD123" s="34" t="s">
        <v>163</v>
      </c>
      <c r="GE123" s="29">
        <v>0.08</v>
      </c>
      <c r="GF123" s="29">
        <v>0.08</v>
      </c>
      <c r="GG123" s="29">
        <v>0.08</v>
      </c>
      <c r="GH123" s="29">
        <v>0.08</v>
      </c>
      <c r="GI123" s="36" t="s">
        <v>163</v>
      </c>
      <c r="GJ123" s="36" t="s">
        <v>163</v>
      </c>
      <c r="GK123" s="36" t="s">
        <v>163</v>
      </c>
      <c r="GL123" s="29">
        <v>0.08</v>
      </c>
      <c r="GM123" s="29">
        <v>0.08</v>
      </c>
      <c r="GN123" s="29">
        <v>0.08</v>
      </c>
      <c r="GO123" s="29">
        <v>0.08</v>
      </c>
      <c r="GP123" s="29">
        <v>0.08</v>
      </c>
      <c r="GQ123" s="29">
        <v>0.08</v>
      </c>
      <c r="GR123" s="29">
        <v>0.08</v>
      </c>
      <c r="GS123" s="29">
        <v>0.08</v>
      </c>
      <c r="GT123" s="29">
        <v>0.08</v>
      </c>
      <c r="GU123" s="29">
        <v>0.08</v>
      </c>
      <c r="GV123" s="29">
        <v>0.08</v>
      </c>
      <c r="GW123" s="29">
        <v>0.08</v>
      </c>
      <c r="GX123" s="29">
        <v>0.08</v>
      </c>
      <c r="GY123" s="29">
        <v>0.08</v>
      </c>
      <c r="GZ123" s="36" t="s">
        <v>163</v>
      </c>
      <c r="HA123" s="36" t="s">
        <v>163</v>
      </c>
      <c r="HB123" s="39" t="s">
        <v>163</v>
      </c>
      <c r="HC123" s="29">
        <v>0.08</v>
      </c>
      <c r="HD123" s="29">
        <v>0.08</v>
      </c>
      <c r="HE123" s="29">
        <v>0.08</v>
      </c>
      <c r="HF123" s="29">
        <v>0.08</v>
      </c>
      <c r="HG123" s="29">
        <v>0.08</v>
      </c>
      <c r="HH123" s="29">
        <v>0.08</v>
      </c>
      <c r="HI123" s="36" t="s">
        <v>163</v>
      </c>
      <c r="HJ123" s="36" t="s">
        <v>163</v>
      </c>
      <c r="HK123" s="39" t="s">
        <v>163</v>
      </c>
      <c r="HL123" s="29">
        <v>0.08</v>
      </c>
      <c r="HM123" s="29">
        <v>0.08</v>
      </c>
      <c r="HN123" s="29">
        <v>0.06</v>
      </c>
      <c r="HO123" s="29">
        <v>0.06</v>
      </c>
      <c r="HP123" s="29">
        <v>0.06</v>
      </c>
      <c r="HQ123" s="29">
        <v>0.06</v>
      </c>
      <c r="HR123" s="29">
        <v>0.06</v>
      </c>
      <c r="HS123" s="29">
        <v>0.06</v>
      </c>
      <c r="HT123" s="39" t="s">
        <v>163</v>
      </c>
      <c r="HU123" s="39" t="s">
        <v>163</v>
      </c>
      <c r="HV123" s="29">
        <v>0.06</v>
      </c>
      <c r="HW123" s="29">
        <v>0.06</v>
      </c>
      <c r="HX123" s="39" t="s">
        <v>163</v>
      </c>
      <c r="HY123" s="39" t="s">
        <v>163</v>
      </c>
      <c r="HZ123" s="29">
        <v>0.08</v>
      </c>
      <c r="IA123" s="29">
        <v>0.06</v>
      </c>
      <c r="IB123" s="29">
        <v>0.06</v>
      </c>
      <c r="IC123" s="29">
        <v>0.08</v>
      </c>
      <c r="ID123" s="39" t="s">
        <v>163</v>
      </c>
      <c r="IE123" s="39" t="s">
        <v>163</v>
      </c>
      <c r="IF123" s="39" t="s">
        <v>163</v>
      </c>
      <c r="IG123" s="39" t="s">
        <v>163</v>
      </c>
      <c r="IH123" s="39" t="s">
        <v>163</v>
      </c>
      <c r="II123" s="39" t="s">
        <v>163</v>
      </c>
      <c r="IJ123" s="39" t="s">
        <v>163</v>
      </c>
      <c r="IK123" s="39" t="s">
        <v>163</v>
      </c>
      <c r="IL123" s="39" t="s">
        <v>163</v>
      </c>
      <c r="IM123" s="39" t="s">
        <v>163</v>
      </c>
      <c r="IN123" s="39" t="s">
        <v>163</v>
      </c>
      <c r="IO123" s="39"/>
      <c r="IP123" s="39" t="s">
        <v>163</v>
      </c>
      <c r="IQ123" s="39" t="s">
        <v>163</v>
      </c>
      <c r="IR123" s="39" t="s">
        <v>163</v>
      </c>
      <c r="IS123" s="39" t="s">
        <v>163</v>
      </c>
      <c r="IT123" s="39" t="s">
        <v>163</v>
      </c>
      <c r="IU123" s="39" t="s">
        <v>163</v>
      </c>
      <c r="IV123" s="39" t="s">
        <v>163</v>
      </c>
      <c r="IW123" s="39" t="s">
        <v>163</v>
      </c>
      <c r="IX123" s="39" t="s">
        <v>163</v>
      </c>
      <c r="IY123" s="39" t="s">
        <v>163</v>
      </c>
      <c r="IZ123" s="39" t="s">
        <v>163</v>
      </c>
      <c r="JA123" s="29">
        <v>0.06</v>
      </c>
      <c r="JB123" s="29">
        <v>0.06</v>
      </c>
      <c r="JC123" s="39"/>
    </row>
    <row r="124" spans="3:266" x14ac:dyDescent="0.25">
      <c r="C124" s="50" t="s">
        <v>253</v>
      </c>
      <c r="D124" s="50" t="s">
        <v>623</v>
      </c>
      <c r="E124" s="50" t="s">
        <v>623</v>
      </c>
      <c r="O124" s="479"/>
      <c r="P124" s="30">
        <v>1.4E-2</v>
      </c>
      <c r="Q124" s="31">
        <v>1.4E-2</v>
      </c>
      <c r="R124" s="31">
        <v>1.4E-2</v>
      </c>
      <c r="S124" s="37" t="s">
        <v>163</v>
      </c>
      <c r="T124" s="37" t="s">
        <v>163</v>
      </c>
      <c r="U124" s="37" t="s">
        <v>163</v>
      </c>
      <c r="V124" s="37" t="s">
        <v>163</v>
      </c>
      <c r="W124" s="37" t="s">
        <v>163</v>
      </c>
      <c r="X124" s="37" t="s">
        <v>163</v>
      </c>
      <c r="Y124" s="37" t="s">
        <v>163</v>
      </c>
      <c r="Z124" s="37" t="s">
        <v>163</v>
      </c>
      <c r="AA124" s="31">
        <v>1.4E-2</v>
      </c>
      <c r="AB124" s="31">
        <v>1.4E-2</v>
      </c>
      <c r="AC124" s="37" t="s">
        <v>163</v>
      </c>
      <c r="AD124" s="37" t="s">
        <v>163</v>
      </c>
      <c r="AE124" s="31">
        <v>1.4E-2</v>
      </c>
      <c r="AF124" s="37" t="s">
        <v>163</v>
      </c>
      <c r="AG124" s="71">
        <v>0.02</v>
      </c>
      <c r="AH124" s="37" t="s">
        <v>163</v>
      </c>
      <c r="AI124" s="37" t="s">
        <v>163</v>
      </c>
      <c r="AJ124" s="71">
        <v>0.02</v>
      </c>
      <c r="AK124" s="71">
        <v>0.02</v>
      </c>
      <c r="AL124" s="71">
        <v>0.02</v>
      </c>
      <c r="AM124" s="71">
        <v>0.02</v>
      </c>
      <c r="AN124" s="37" t="s">
        <v>163</v>
      </c>
      <c r="AO124" s="71">
        <v>0.02</v>
      </c>
      <c r="AP124" s="71">
        <v>0.02</v>
      </c>
      <c r="AQ124" s="37" t="s">
        <v>163</v>
      </c>
      <c r="AR124" s="71">
        <v>0.02</v>
      </c>
      <c r="AS124" s="71">
        <v>0.02</v>
      </c>
      <c r="AT124" s="71">
        <v>0.02</v>
      </c>
      <c r="AU124" s="71">
        <v>0.02</v>
      </c>
      <c r="AV124" s="37" t="s">
        <v>163</v>
      </c>
      <c r="AW124" s="71">
        <v>0.02</v>
      </c>
      <c r="AX124" s="71">
        <v>0.02</v>
      </c>
      <c r="AY124" s="71">
        <v>0.02</v>
      </c>
      <c r="AZ124" s="71">
        <v>0.02</v>
      </c>
      <c r="BA124" s="37" t="s">
        <v>163</v>
      </c>
      <c r="BB124" s="37" t="s">
        <v>163</v>
      </c>
      <c r="BC124" s="37" t="s">
        <v>163</v>
      </c>
      <c r="BD124" s="37" t="s">
        <v>163</v>
      </c>
      <c r="BE124" s="71">
        <v>0.02</v>
      </c>
      <c r="BF124" s="71">
        <v>0.02</v>
      </c>
      <c r="BG124" s="71">
        <v>0.02</v>
      </c>
      <c r="BH124" s="71">
        <v>0.02</v>
      </c>
      <c r="BI124" s="71">
        <v>0.02</v>
      </c>
      <c r="BJ124" s="71">
        <v>0.02</v>
      </c>
      <c r="BK124" s="37" t="s">
        <v>163</v>
      </c>
      <c r="BL124" s="37" t="s">
        <v>163</v>
      </c>
      <c r="BM124" s="71">
        <v>0.02</v>
      </c>
      <c r="BN124" s="71">
        <v>0.02</v>
      </c>
      <c r="BO124" s="37" t="s">
        <v>163</v>
      </c>
      <c r="BP124" s="37" t="s">
        <v>163</v>
      </c>
      <c r="BQ124" s="37" t="s">
        <v>163</v>
      </c>
      <c r="BR124" s="37" t="s">
        <v>163</v>
      </c>
      <c r="BS124" s="37" t="s">
        <v>163</v>
      </c>
      <c r="BT124" s="37" t="s">
        <v>163</v>
      </c>
      <c r="BU124" s="37" t="s">
        <v>163</v>
      </c>
      <c r="BV124" s="71">
        <v>0.02</v>
      </c>
      <c r="BW124" s="71">
        <v>0.02</v>
      </c>
      <c r="BX124" s="71">
        <v>0.02</v>
      </c>
      <c r="BY124" s="37" t="s">
        <v>163</v>
      </c>
      <c r="BZ124" s="71">
        <v>0.02</v>
      </c>
      <c r="CA124" s="71">
        <v>0.02</v>
      </c>
      <c r="CB124" s="71">
        <v>0.02</v>
      </c>
      <c r="CC124" s="71">
        <v>0.02</v>
      </c>
      <c r="CD124" s="71">
        <v>0.02</v>
      </c>
      <c r="CE124" s="37" t="s">
        <v>163</v>
      </c>
      <c r="CF124" s="37" t="s">
        <v>163</v>
      </c>
      <c r="CG124" s="71">
        <v>0.02</v>
      </c>
      <c r="CH124" s="71">
        <v>0.02</v>
      </c>
      <c r="CI124" s="37" t="s">
        <v>163</v>
      </c>
      <c r="CJ124" s="71">
        <v>0.02</v>
      </c>
      <c r="CK124" s="71">
        <v>0.02</v>
      </c>
      <c r="CL124" s="37" t="s">
        <v>163</v>
      </c>
      <c r="CM124" s="37" t="s">
        <v>163</v>
      </c>
      <c r="CN124" s="37" t="s">
        <v>163</v>
      </c>
      <c r="CO124" s="37" t="s">
        <v>163</v>
      </c>
      <c r="CP124" s="37" t="s">
        <v>163</v>
      </c>
      <c r="CQ124" s="31">
        <v>0.15500000000000025</v>
      </c>
      <c r="CR124" s="31">
        <v>0.15500000000000025</v>
      </c>
      <c r="CS124" s="31">
        <v>0.15500000000000025</v>
      </c>
      <c r="CT124" s="31">
        <v>0.15500000000000025</v>
      </c>
      <c r="CU124" s="37" t="s">
        <v>163</v>
      </c>
      <c r="CV124" s="37" t="s">
        <v>163</v>
      </c>
      <c r="CW124" s="31">
        <v>0.15500000000000025</v>
      </c>
      <c r="CX124" s="31">
        <v>0.15500000000000025</v>
      </c>
      <c r="CY124" s="31">
        <v>0.15500000000000025</v>
      </c>
      <c r="CZ124" s="31">
        <v>0.15500000000000025</v>
      </c>
      <c r="DA124" s="31">
        <v>0.15500000000000025</v>
      </c>
      <c r="DB124" s="31">
        <v>0.15500000000000025</v>
      </c>
      <c r="DC124" s="37" t="s">
        <v>163</v>
      </c>
      <c r="DD124" s="37" t="s">
        <v>163</v>
      </c>
      <c r="DE124" s="31">
        <v>0.15500000000000025</v>
      </c>
      <c r="DF124" s="31">
        <v>0.15500000000000025</v>
      </c>
      <c r="DG124" s="31">
        <v>0.15500000000000025</v>
      </c>
      <c r="DH124" s="31">
        <v>0.15500000000000025</v>
      </c>
      <c r="DI124" s="37" t="s">
        <v>163</v>
      </c>
      <c r="DJ124" s="37" t="s">
        <v>163</v>
      </c>
      <c r="DK124" s="37" t="s">
        <v>163</v>
      </c>
      <c r="DL124" s="37" t="s">
        <v>163</v>
      </c>
      <c r="DM124" s="37" t="s">
        <v>163</v>
      </c>
      <c r="DN124" s="31">
        <v>0.15500000000000025</v>
      </c>
      <c r="DO124" s="31">
        <v>0.15500000000000025</v>
      </c>
      <c r="DP124" s="37" t="s">
        <v>163</v>
      </c>
      <c r="DQ124" s="31">
        <v>0.15500000000000025</v>
      </c>
      <c r="DR124" s="31">
        <v>0.15500000000000025</v>
      </c>
      <c r="DS124" s="31">
        <v>0.15500000000000025</v>
      </c>
      <c r="DT124" s="31">
        <v>0.15500000000000025</v>
      </c>
      <c r="DU124" s="31">
        <v>0.15500000000000025</v>
      </c>
      <c r="DV124" s="31">
        <v>0.15500000000000025</v>
      </c>
      <c r="DW124" s="31">
        <v>0.15500000000000025</v>
      </c>
      <c r="DX124" s="31">
        <v>0.15500000000000025</v>
      </c>
      <c r="DY124" s="31">
        <v>0.08</v>
      </c>
      <c r="DZ124" s="31">
        <v>0.15500000000000025</v>
      </c>
      <c r="EA124" s="31">
        <v>0.15500000000000025</v>
      </c>
      <c r="EB124" s="37" t="s">
        <v>163</v>
      </c>
      <c r="EC124" s="37" t="s">
        <v>163</v>
      </c>
      <c r="ED124" s="37" t="s">
        <v>163</v>
      </c>
      <c r="EE124" s="37" t="s">
        <v>163</v>
      </c>
      <c r="EF124" s="37" t="s">
        <v>163</v>
      </c>
      <c r="EG124" s="37" t="s">
        <v>163</v>
      </c>
      <c r="EH124" s="37" t="s">
        <v>163</v>
      </c>
      <c r="EI124" s="37" t="s">
        <v>163</v>
      </c>
      <c r="EJ124" s="31">
        <v>0.15500000000000025</v>
      </c>
      <c r="EK124" s="31">
        <v>0.15500000000000025</v>
      </c>
      <c r="EL124" s="31">
        <v>0.15500000000000025</v>
      </c>
      <c r="EM124" s="31">
        <v>0.15500000000000025</v>
      </c>
      <c r="EN124" s="31">
        <v>0.15500000000000025</v>
      </c>
      <c r="EO124" s="31">
        <v>0.15500000000000025</v>
      </c>
      <c r="EP124" s="37" t="s">
        <v>163</v>
      </c>
      <c r="EQ124" s="37" t="s">
        <v>163</v>
      </c>
      <c r="ER124" s="37" t="s">
        <v>163</v>
      </c>
      <c r="ES124" s="37" t="s">
        <v>163</v>
      </c>
      <c r="ET124" s="31">
        <v>0.08</v>
      </c>
      <c r="EU124" s="37" t="s">
        <v>163</v>
      </c>
      <c r="EV124" s="31">
        <v>0.08</v>
      </c>
      <c r="EW124" s="31">
        <v>0.08</v>
      </c>
      <c r="EX124" s="31">
        <v>0.08</v>
      </c>
      <c r="EY124" s="31">
        <v>0.08</v>
      </c>
      <c r="EZ124" s="31">
        <v>0.08</v>
      </c>
      <c r="FA124" s="31">
        <v>0.08</v>
      </c>
      <c r="FB124" s="31">
        <v>0.08</v>
      </c>
      <c r="FC124" s="31">
        <v>0.08</v>
      </c>
      <c r="FD124" s="37" t="s">
        <v>163</v>
      </c>
      <c r="FE124" s="37" t="s">
        <v>163</v>
      </c>
      <c r="FF124" s="37" t="s">
        <v>163</v>
      </c>
      <c r="FG124" s="31">
        <v>0.08</v>
      </c>
      <c r="FH124" s="31">
        <v>0.08</v>
      </c>
      <c r="FI124" s="31">
        <v>0.08</v>
      </c>
      <c r="FJ124" s="31">
        <v>0.08</v>
      </c>
      <c r="FK124" s="37" t="s">
        <v>163</v>
      </c>
      <c r="FL124" s="37" t="s">
        <v>163</v>
      </c>
      <c r="FM124" s="37" t="s">
        <v>163</v>
      </c>
      <c r="FN124" s="31">
        <v>0.08</v>
      </c>
      <c r="FO124" s="31">
        <v>0.08</v>
      </c>
      <c r="FP124" s="31">
        <v>0.08</v>
      </c>
      <c r="FQ124" s="31">
        <v>0.08</v>
      </c>
      <c r="FR124" s="31">
        <v>0.08</v>
      </c>
      <c r="FS124" s="31">
        <v>0.08</v>
      </c>
      <c r="FT124" s="31">
        <v>0.08</v>
      </c>
      <c r="FU124" s="31">
        <v>0.08</v>
      </c>
      <c r="FV124" s="31">
        <v>0.08</v>
      </c>
      <c r="FW124" s="31">
        <v>0.08</v>
      </c>
      <c r="FX124" s="37" t="s">
        <v>163</v>
      </c>
      <c r="FY124" s="37" t="s">
        <v>163</v>
      </c>
      <c r="FZ124" s="37" t="s">
        <v>163</v>
      </c>
      <c r="GA124" s="37" t="s">
        <v>163</v>
      </c>
      <c r="GB124" s="37" t="s">
        <v>163</v>
      </c>
      <c r="GC124" s="37" t="s">
        <v>163</v>
      </c>
      <c r="GD124" s="35" t="s">
        <v>163</v>
      </c>
      <c r="GE124" s="31">
        <v>0.08</v>
      </c>
      <c r="GF124" s="31">
        <v>0.08</v>
      </c>
      <c r="GG124" s="31">
        <v>0.08</v>
      </c>
      <c r="GH124" s="31">
        <v>0.08</v>
      </c>
      <c r="GI124" s="37" t="s">
        <v>163</v>
      </c>
      <c r="GJ124" s="37" t="s">
        <v>163</v>
      </c>
      <c r="GK124" s="37" t="s">
        <v>163</v>
      </c>
      <c r="GL124" s="31">
        <v>0.08</v>
      </c>
      <c r="GM124" s="31">
        <v>0.08</v>
      </c>
      <c r="GN124" s="31">
        <v>0.08</v>
      </c>
      <c r="GO124" s="31">
        <v>0.08</v>
      </c>
      <c r="GP124" s="31">
        <v>0.08</v>
      </c>
      <c r="GQ124" s="31">
        <v>0.08</v>
      </c>
      <c r="GR124" s="31">
        <v>0.08</v>
      </c>
      <c r="GS124" s="31">
        <v>0.08</v>
      </c>
      <c r="GT124" s="31">
        <v>0.08</v>
      </c>
      <c r="GU124" s="31">
        <v>0.08</v>
      </c>
      <c r="GV124" s="31">
        <v>0.08</v>
      </c>
      <c r="GW124" s="31">
        <v>0.08</v>
      </c>
      <c r="GX124" s="31">
        <v>0.08</v>
      </c>
      <c r="GY124" s="31">
        <v>0.08</v>
      </c>
      <c r="GZ124" s="37" t="s">
        <v>163</v>
      </c>
      <c r="HA124" s="37" t="s">
        <v>163</v>
      </c>
      <c r="HB124" s="41" t="s">
        <v>163</v>
      </c>
      <c r="HC124" s="31">
        <v>0.08</v>
      </c>
      <c r="HD124" s="31">
        <v>0.08</v>
      </c>
      <c r="HE124" s="41" t="s">
        <v>163</v>
      </c>
      <c r="HF124" s="41" t="s">
        <v>163</v>
      </c>
      <c r="HG124" s="31">
        <v>0.08</v>
      </c>
      <c r="HH124" s="31">
        <v>0.08</v>
      </c>
      <c r="HI124" s="37" t="s">
        <v>163</v>
      </c>
      <c r="HJ124" s="37" t="s">
        <v>163</v>
      </c>
      <c r="HK124" s="41" t="s">
        <v>163</v>
      </c>
      <c r="HL124" s="31">
        <v>0.08</v>
      </c>
      <c r="HM124" s="31">
        <v>0.08</v>
      </c>
      <c r="HN124" s="31">
        <v>0.06</v>
      </c>
      <c r="HO124" s="31">
        <v>0.06</v>
      </c>
      <c r="HP124" s="31">
        <v>0.06</v>
      </c>
      <c r="HQ124" s="31">
        <v>0.06</v>
      </c>
      <c r="HR124" s="31">
        <v>0.06</v>
      </c>
      <c r="HS124" s="31">
        <v>0.06</v>
      </c>
      <c r="HT124" s="41" t="s">
        <v>163</v>
      </c>
      <c r="HU124" s="41" t="s">
        <v>163</v>
      </c>
      <c r="HV124" s="31">
        <v>0.06</v>
      </c>
      <c r="HW124" s="31">
        <v>0.06</v>
      </c>
      <c r="HX124" s="41" t="s">
        <v>163</v>
      </c>
      <c r="HY124" s="41" t="s">
        <v>163</v>
      </c>
      <c r="HZ124" s="31">
        <v>0.08</v>
      </c>
      <c r="IA124" s="31">
        <v>0.06</v>
      </c>
      <c r="IB124" s="31">
        <v>0.06</v>
      </c>
      <c r="IC124" s="31">
        <v>0.08</v>
      </c>
      <c r="ID124" s="41" t="s">
        <v>163</v>
      </c>
      <c r="IE124" s="41" t="s">
        <v>163</v>
      </c>
      <c r="IF124" s="41" t="s">
        <v>163</v>
      </c>
      <c r="IG124" s="41" t="s">
        <v>163</v>
      </c>
      <c r="IH124" s="41" t="s">
        <v>163</v>
      </c>
      <c r="II124" s="41" t="s">
        <v>163</v>
      </c>
      <c r="IJ124" s="41" t="s">
        <v>163</v>
      </c>
      <c r="IK124" s="41" t="s">
        <v>163</v>
      </c>
      <c r="IL124" s="41" t="s">
        <v>163</v>
      </c>
      <c r="IM124" s="41" t="s">
        <v>163</v>
      </c>
      <c r="IN124" s="41" t="s">
        <v>163</v>
      </c>
      <c r="IO124" s="41"/>
      <c r="IP124" s="41" t="s">
        <v>163</v>
      </c>
      <c r="IQ124" s="41" t="s">
        <v>163</v>
      </c>
      <c r="IR124" s="41" t="s">
        <v>163</v>
      </c>
      <c r="IS124" s="41" t="s">
        <v>163</v>
      </c>
      <c r="IT124" s="41" t="s">
        <v>163</v>
      </c>
      <c r="IU124" s="41" t="s">
        <v>163</v>
      </c>
      <c r="IV124" s="41" t="s">
        <v>163</v>
      </c>
      <c r="IW124" s="41" t="s">
        <v>163</v>
      </c>
      <c r="IX124" s="41" t="s">
        <v>163</v>
      </c>
      <c r="IY124" s="41" t="s">
        <v>163</v>
      </c>
      <c r="IZ124" s="41" t="s">
        <v>163</v>
      </c>
      <c r="JA124" s="31">
        <v>0.06</v>
      </c>
      <c r="JB124" s="31">
        <v>0.06</v>
      </c>
      <c r="JC124" s="41"/>
    </row>
    <row r="125" spans="3:266" x14ac:dyDescent="0.25">
      <c r="C125" s="50" t="s">
        <v>254</v>
      </c>
      <c r="D125" s="50" t="s">
        <v>623</v>
      </c>
      <c r="E125" s="50" t="s">
        <v>623</v>
      </c>
      <c r="IA125" s="335" t="s">
        <v>673</v>
      </c>
    </row>
    <row r="126" spans="3:266" x14ac:dyDescent="0.25">
      <c r="C126" s="50" t="s">
        <v>255</v>
      </c>
      <c r="D126" s="50" t="s">
        <v>623</v>
      </c>
      <c r="E126" s="50" t="s">
        <v>623</v>
      </c>
      <c r="ED126" s="178"/>
    </row>
    <row r="127" spans="3:266" x14ac:dyDescent="0.25">
      <c r="C127" s="50" t="s">
        <v>256</v>
      </c>
      <c r="D127" s="50" t="s">
        <v>623</v>
      </c>
      <c r="E127" s="50" t="s">
        <v>623</v>
      </c>
      <c r="ED127" s="178"/>
    </row>
    <row r="128" spans="3:266" x14ac:dyDescent="0.25">
      <c r="C128" s="50" t="s">
        <v>257</v>
      </c>
      <c r="D128" s="50" t="s">
        <v>651</v>
      </c>
      <c r="E128" s="50" t="s">
        <v>623</v>
      </c>
    </row>
    <row r="129" spans="3:7" x14ac:dyDescent="0.25">
      <c r="C129" s="50" t="s">
        <v>259</v>
      </c>
      <c r="D129" s="50" t="s">
        <v>651</v>
      </c>
      <c r="E129" s="50" t="s">
        <v>623</v>
      </c>
    </row>
    <row r="130" spans="3:7" x14ac:dyDescent="0.25">
      <c r="C130" s="50" t="s">
        <v>169</v>
      </c>
      <c r="D130" s="50" t="s">
        <v>651</v>
      </c>
      <c r="E130" s="50" t="s">
        <v>623</v>
      </c>
    </row>
    <row r="131" spans="3:7" x14ac:dyDescent="0.25">
      <c r="C131" s="50" t="s">
        <v>262</v>
      </c>
      <c r="D131" s="50" t="s">
        <v>651</v>
      </c>
      <c r="E131" s="50" t="s">
        <v>623</v>
      </c>
    </row>
    <row r="132" spans="3:7" x14ac:dyDescent="0.25">
      <c r="C132" s="50" t="s">
        <v>264</v>
      </c>
      <c r="D132" s="50" t="s">
        <v>651</v>
      </c>
      <c r="E132" s="50" t="s">
        <v>623</v>
      </c>
    </row>
    <row r="133" spans="3:7" x14ac:dyDescent="0.25">
      <c r="C133" s="50" t="s">
        <v>266</v>
      </c>
      <c r="D133" s="50" t="s">
        <v>651</v>
      </c>
      <c r="E133" s="50" t="s">
        <v>623</v>
      </c>
    </row>
    <row r="134" spans="3:7" x14ac:dyDescent="0.25">
      <c r="C134" s="50" t="s">
        <v>268</v>
      </c>
      <c r="D134" s="50" t="s">
        <v>623</v>
      </c>
      <c r="E134" s="50" t="s">
        <v>623</v>
      </c>
    </row>
    <row r="135" spans="3:7" x14ac:dyDescent="0.25">
      <c r="C135" s="50" t="s">
        <v>269</v>
      </c>
      <c r="D135" s="50" t="s">
        <v>623</v>
      </c>
      <c r="E135" s="50" t="s">
        <v>623</v>
      </c>
    </row>
    <row r="136" spans="3:7" x14ac:dyDescent="0.25">
      <c r="C136" s="50" t="s">
        <v>270</v>
      </c>
      <c r="D136" s="50" t="s">
        <v>623</v>
      </c>
      <c r="E136" s="50" t="s">
        <v>623</v>
      </c>
    </row>
    <row r="137" spans="3:7" x14ac:dyDescent="0.25">
      <c r="C137" s="50" t="s">
        <v>271</v>
      </c>
      <c r="D137" s="50" t="s">
        <v>651</v>
      </c>
      <c r="E137" s="50" t="s">
        <v>623</v>
      </c>
    </row>
    <row r="138" spans="3:7" x14ac:dyDescent="0.25">
      <c r="C138" s="50" t="s">
        <v>273</v>
      </c>
      <c r="D138" s="50" t="s">
        <v>623</v>
      </c>
      <c r="E138" s="50" t="s">
        <v>623</v>
      </c>
    </row>
    <row r="139" spans="3:7" x14ac:dyDescent="0.25">
      <c r="C139" s="50" t="s">
        <v>274</v>
      </c>
      <c r="D139" s="50" t="s">
        <v>623</v>
      </c>
      <c r="E139" s="50" t="s">
        <v>623</v>
      </c>
    </row>
    <row r="140" spans="3:7" x14ac:dyDescent="0.25">
      <c r="C140" s="50" t="s">
        <v>275</v>
      </c>
      <c r="D140" s="50" t="s">
        <v>623</v>
      </c>
      <c r="E140" s="50" t="s">
        <v>623</v>
      </c>
    </row>
    <row r="141" spans="3:7" x14ac:dyDescent="0.25">
      <c r="C141" s="50" t="s">
        <v>276</v>
      </c>
      <c r="D141" s="50" t="s">
        <v>651</v>
      </c>
      <c r="E141" s="50" t="s">
        <v>623</v>
      </c>
    </row>
    <row r="142" spans="3:7" x14ac:dyDescent="0.25">
      <c r="C142" s="50" t="s">
        <v>278</v>
      </c>
      <c r="D142" s="50" t="s">
        <v>651</v>
      </c>
      <c r="E142" s="50" t="s">
        <v>623</v>
      </c>
    </row>
    <row r="143" spans="3:7" x14ac:dyDescent="0.25">
      <c r="C143" s="50" t="s">
        <v>280</v>
      </c>
      <c r="D143" s="50" t="s">
        <v>651</v>
      </c>
      <c r="E143" s="50" t="s">
        <v>623</v>
      </c>
    </row>
    <row r="144" spans="3:7" x14ac:dyDescent="0.25">
      <c r="C144" s="50" t="s">
        <v>282</v>
      </c>
      <c r="D144" s="50" t="s">
        <v>623</v>
      </c>
      <c r="E144" s="50" t="s">
        <v>623</v>
      </c>
      <c r="G144" s="50"/>
    </row>
    <row r="145" spans="3:7" x14ac:dyDescent="0.25">
      <c r="C145" s="50" t="s">
        <v>283</v>
      </c>
      <c r="D145" s="50" t="s">
        <v>651</v>
      </c>
      <c r="E145" s="50" t="s">
        <v>623</v>
      </c>
    </row>
    <row r="146" spans="3:7" x14ac:dyDescent="0.25">
      <c r="C146" s="50" t="s">
        <v>285</v>
      </c>
      <c r="D146" s="50" t="s">
        <v>623</v>
      </c>
      <c r="E146" s="50" t="s">
        <v>623</v>
      </c>
    </row>
    <row r="147" spans="3:7" x14ac:dyDescent="0.25">
      <c r="C147" s="50" t="s">
        <v>286</v>
      </c>
      <c r="D147" s="50" t="s">
        <v>623</v>
      </c>
      <c r="E147" s="50" t="s">
        <v>623</v>
      </c>
      <c r="G147" s="50"/>
    </row>
    <row r="148" spans="3:7" x14ac:dyDescent="0.25">
      <c r="C148" s="50" t="s">
        <v>168</v>
      </c>
      <c r="D148" s="50" t="s">
        <v>623</v>
      </c>
      <c r="E148" s="50" t="s">
        <v>623</v>
      </c>
    </row>
    <row r="149" spans="3:7" x14ac:dyDescent="0.25">
      <c r="C149" s="50" t="s">
        <v>287</v>
      </c>
      <c r="D149" s="50" t="s">
        <v>651</v>
      </c>
      <c r="E149" s="50" t="s">
        <v>623</v>
      </c>
    </row>
    <row r="150" spans="3:7" x14ac:dyDescent="0.25">
      <c r="C150" s="50" t="s">
        <v>289</v>
      </c>
      <c r="D150" s="50" t="s">
        <v>623</v>
      </c>
      <c r="E150" s="50" t="s">
        <v>623</v>
      </c>
    </row>
    <row r="151" spans="3:7" x14ac:dyDescent="0.25">
      <c r="C151" s="50" t="s">
        <v>290</v>
      </c>
      <c r="D151" s="50" t="s">
        <v>651</v>
      </c>
      <c r="E151" s="50" t="s">
        <v>623</v>
      </c>
    </row>
    <row r="152" spans="3:7" x14ac:dyDescent="0.25">
      <c r="C152" s="50" t="s">
        <v>292</v>
      </c>
      <c r="D152" s="50" t="s">
        <v>651</v>
      </c>
      <c r="E152" s="50" t="s">
        <v>623</v>
      </c>
    </row>
    <row r="153" spans="3:7" x14ac:dyDescent="0.25">
      <c r="C153" s="50" t="s">
        <v>294</v>
      </c>
      <c r="D153" s="50" t="s">
        <v>651</v>
      </c>
      <c r="E153" s="50" t="s">
        <v>623</v>
      </c>
    </row>
    <row r="154" spans="3:7" x14ac:dyDescent="0.25">
      <c r="C154" s="50" t="s">
        <v>296</v>
      </c>
      <c r="D154" s="50" t="s">
        <v>651</v>
      </c>
      <c r="E154" s="50" t="s">
        <v>623</v>
      </c>
    </row>
    <row r="155" spans="3:7" x14ac:dyDescent="0.25">
      <c r="C155" s="50" t="s">
        <v>298</v>
      </c>
      <c r="D155" s="50" t="s">
        <v>651</v>
      </c>
      <c r="E155" s="50" t="s">
        <v>623</v>
      </c>
    </row>
    <row r="156" spans="3:7" x14ac:dyDescent="0.25">
      <c r="C156" s="50" t="s">
        <v>300</v>
      </c>
      <c r="D156" s="50" t="s">
        <v>651</v>
      </c>
      <c r="E156" s="50" t="s">
        <v>623</v>
      </c>
    </row>
    <row r="157" spans="3:7" x14ac:dyDescent="0.25">
      <c r="C157" s="50" t="s">
        <v>302</v>
      </c>
      <c r="D157" s="50" t="s">
        <v>623</v>
      </c>
      <c r="E157" s="50" t="s">
        <v>623</v>
      </c>
    </row>
    <row r="158" spans="3:7" x14ac:dyDescent="0.25">
      <c r="C158" s="50" t="s">
        <v>303</v>
      </c>
      <c r="D158" s="50" t="s">
        <v>623</v>
      </c>
      <c r="E158" s="50" t="s">
        <v>623</v>
      </c>
    </row>
    <row r="159" spans="3:7" x14ac:dyDescent="0.25">
      <c r="C159" s="50" t="s">
        <v>304</v>
      </c>
      <c r="D159" s="50" t="s">
        <v>623</v>
      </c>
      <c r="E159" s="50" t="s">
        <v>623</v>
      </c>
    </row>
    <row r="160" spans="3:7" x14ac:dyDescent="0.25">
      <c r="C160" s="50" t="s">
        <v>305</v>
      </c>
      <c r="D160" s="50" t="s">
        <v>623</v>
      </c>
      <c r="E160" s="50" t="s">
        <v>623</v>
      </c>
    </row>
    <row r="161" spans="3:5" x14ac:dyDescent="0.25">
      <c r="C161" s="50" t="s">
        <v>306</v>
      </c>
      <c r="D161" s="50" t="s">
        <v>651</v>
      </c>
      <c r="E161" s="50" t="s">
        <v>623</v>
      </c>
    </row>
    <row r="162" spans="3:5" x14ac:dyDescent="0.25">
      <c r="C162" s="50" t="s">
        <v>308</v>
      </c>
      <c r="D162" s="50" t="s">
        <v>651</v>
      </c>
      <c r="E162" s="50" t="s">
        <v>623</v>
      </c>
    </row>
    <row r="163" spans="3:5" x14ac:dyDescent="0.25">
      <c r="C163" s="50" t="s">
        <v>310</v>
      </c>
      <c r="D163" s="50" t="s">
        <v>651</v>
      </c>
      <c r="E163" s="50" t="s">
        <v>623</v>
      </c>
    </row>
    <row r="164" spans="3:5" x14ac:dyDescent="0.25">
      <c r="C164" s="50" t="s">
        <v>312</v>
      </c>
      <c r="D164" s="50" t="s">
        <v>623</v>
      </c>
      <c r="E164" s="50" t="s">
        <v>623</v>
      </c>
    </row>
    <row r="165" spans="3:5" x14ac:dyDescent="0.25">
      <c r="C165" s="50" t="s">
        <v>313</v>
      </c>
      <c r="D165" s="50" t="s">
        <v>623</v>
      </c>
      <c r="E165" s="50" t="s">
        <v>623</v>
      </c>
    </row>
    <row r="166" spans="3:5" x14ac:dyDescent="0.25">
      <c r="C166" s="50" t="s">
        <v>167</v>
      </c>
      <c r="D166" s="50" t="s">
        <v>623</v>
      </c>
      <c r="E166" s="50" t="s">
        <v>623</v>
      </c>
    </row>
    <row r="167" spans="3:5" x14ac:dyDescent="0.25">
      <c r="C167" s="50" t="s">
        <v>314</v>
      </c>
      <c r="D167" s="50" t="s">
        <v>651</v>
      </c>
      <c r="E167" s="50" t="s">
        <v>623</v>
      </c>
    </row>
    <row r="168" spans="3:5" x14ac:dyDescent="0.25">
      <c r="C168" s="50" t="s">
        <v>316</v>
      </c>
      <c r="D168" s="50" t="s">
        <v>651</v>
      </c>
      <c r="E168" s="50" t="s">
        <v>623</v>
      </c>
    </row>
    <row r="169" spans="3:5" x14ac:dyDescent="0.25">
      <c r="C169" s="50" t="s">
        <v>318</v>
      </c>
      <c r="D169" s="50" t="s">
        <v>651</v>
      </c>
      <c r="E169" s="50" t="s">
        <v>623</v>
      </c>
    </row>
    <row r="170" spans="3:5" x14ac:dyDescent="0.25">
      <c r="C170" s="50" t="s">
        <v>320</v>
      </c>
      <c r="D170" s="50" t="s">
        <v>623</v>
      </c>
      <c r="E170" s="50" t="s">
        <v>623</v>
      </c>
    </row>
    <row r="171" spans="3:5" x14ac:dyDescent="0.25">
      <c r="C171" s="50" t="s">
        <v>321</v>
      </c>
      <c r="D171" s="50" t="s">
        <v>651</v>
      </c>
      <c r="E171" s="50" t="s">
        <v>623</v>
      </c>
    </row>
    <row r="172" spans="3:5" x14ac:dyDescent="0.25">
      <c r="C172" s="50" t="s">
        <v>323</v>
      </c>
      <c r="D172" s="50" t="s">
        <v>623</v>
      </c>
      <c r="E172" s="50" t="s">
        <v>623</v>
      </c>
    </row>
    <row r="173" spans="3:5" x14ac:dyDescent="0.25">
      <c r="C173" s="50" t="s">
        <v>324</v>
      </c>
      <c r="D173" s="50" t="s">
        <v>623</v>
      </c>
      <c r="E173" s="50" t="s">
        <v>651</v>
      </c>
    </row>
    <row r="174" spans="3:5" x14ac:dyDescent="0.25">
      <c r="C174" s="50" t="s">
        <v>326</v>
      </c>
      <c r="D174" s="50" t="s">
        <v>623</v>
      </c>
      <c r="E174" s="50" t="s">
        <v>623</v>
      </c>
    </row>
    <row r="175" spans="3:5" x14ac:dyDescent="0.25">
      <c r="C175" s="50" t="s">
        <v>327</v>
      </c>
      <c r="D175" s="50" t="s">
        <v>623</v>
      </c>
      <c r="E175" s="50" t="s">
        <v>651</v>
      </c>
    </row>
    <row r="176" spans="3:5" x14ac:dyDescent="0.25">
      <c r="C176" s="50" t="s">
        <v>329</v>
      </c>
      <c r="D176" s="50" t="s">
        <v>623</v>
      </c>
      <c r="E176" s="50" t="s">
        <v>651</v>
      </c>
    </row>
    <row r="177" spans="3:5" x14ac:dyDescent="0.25">
      <c r="C177" s="50" t="s">
        <v>331</v>
      </c>
      <c r="D177" s="50" t="s">
        <v>623</v>
      </c>
      <c r="E177" s="50" t="s">
        <v>651</v>
      </c>
    </row>
    <row r="178" spans="3:5" x14ac:dyDescent="0.25">
      <c r="C178" s="50" t="s">
        <v>333</v>
      </c>
      <c r="D178" s="50" t="s">
        <v>651</v>
      </c>
      <c r="E178" s="50" t="s">
        <v>623</v>
      </c>
    </row>
    <row r="179" spans="3:5" x14ac:dyDescent="0.25">
      <c r="C179" s="50" t="s">
        <v>335</v>
      </c>
      <c r="D179" s="50" t="s">
        <v>623</v>
      </c>
      <c r="E179" s="50" t="s">
        <v>623</v>
      </c>
    </row>
    <row r="180" spans="3:5" x14ac:dyDescent="0.25">
      <c r="C180" s="50" t="s">
        <v>336</v>
      </c>
      <c r="D180" s="50" t="s">
        <v>623</v>
      </c>
      <c r="E180" s="50" t="s">
        <v>623</v>
      </c>
    </row>
    <row r="181" spans="3:5" x14ac:dyDescent="0.25">
      <c r="C181" s="50" t="s">
        <v>166</v>
      </c>
      <c r="D181" s="50" t="s">
        <v>623</v>
      </c>
      <c r="E181" s="50" t="s">
        <v>623</v>
      </c>
    </row>
    <row r="182" spans="3:5" x14ac:dyDescent="0.25">
      <c r="C182" s="50" t="s">
        <v>337</v>
      </c>
      <c r="D182" s="50" t="s">
        <v>623</v>
      </c>
      <c r="E182" s="50" t="s">
        <v>651</v>
      </c>
    </row>
    <row r="183" spans="3:5" x14ac:dyDescent="0.25">
      <c r="C183" s="50" t="s">
        <v>339</v>
      </c>
      <c r="D183" s="50" t="s">
        <v>623</v>
      </c>
      <c r="E183" s="50" t="s">
        <v>651</v>
      </c>
    </row>
    <row r="184" spans="3:5" x14ac:dyDescent="0.25">
      <c r="C184" s="50" t="s">
        <v>341</v>
      </c>
      <c r="D184" s="50" t="s">
        <v>623</v>
      </c>
      <c r="E184" s="50" t="s">
        <v>651</v>
      </c>
    </row>
    <row r="185" spans="3:5" x14ac:dyDescent="0.25">
      <c r="C185" s="50" t="s">
        <v>343</v>
      </c>
      <c r="D185" s="50" t="s">
        <v>623</v>
      </c>
      <c r="E185" s="50" t="s">
        <v>623</v>
      </c>
    </row>
    <row r="186" spans="3:5" x14ac:dyDescent="0.25">
      <c r="C186" s="50" t="s">
        <v>344</v>
      </c>
      <c r="D186" s="50" t="s">
        <v>623</v>
      </c>
      <c r="E186" s="50" t="s">
        <v>651</v>
      </c>
    </row>
    <row r="187" spans="3:5" x14ac:dyDescent="0.25">
      <c r="C187" s="50" t="s">
        <v>346</v>
      </c>
      <c r="D187" s="50" t="s">
        <v>623</v>
      </c>
      <c r="E187" s="50" t="s">
        <v>651</v>
      </c>
    </row>
    <row r="188" spans="3:5" x14ac:dyDescent="0.25">
      <c r="C188" s="50" t="s">
        <v>348</v>
      </c>
      <c r="D188" s="50" t="s">
        <v>623</v>
      </c>
      <c r="E188" s="50" t="s">
        <v>623</v>
      </c>
    </row>
    <row r="189" spans="3:5" x14ac:dyDescent="0.25">
      <c r="C189" s="50" t="s">
        <v>349</v>
      </c>
      <c r="D189" s="50" t="s">
        <v>623</v>
      </c>
      <c r="E189" s="50" t="s">
        <v>651</v>
      </c>
    </row>
    <row r="190" spans="3:5" x14ac:dyDescent="0.25">
      <c r="C190" s="50" t="s">
        <v>351</v>
      </c>
      <c r="D190" s="50" t="s">
        <v>623</v>
      </c>
      <c r="E190" s="50" t="s">
        <v>623</v>
      </c>
    </row>
    <row r="191" spans="3:5" x14ac:dyDescent="0.25">
      <c r="C191" s="50" t="s">
        <v>352</v>
      </c>
      <c r="D191" s="50" t="s">
        <v>623</v>
      </c>
      <c r="E191" s="50" t="s">
        <v>651</v>
      </c>
    </row>
    <row r="192" spans="3:5" x14ac:dyDescent="0.25">
      <c r="C192" s="50" t="s">
        <v>354</v>
      </c>
      <c r="D192" s="50" t="s">
        <v>623</v>
      </c>
      <c r="E192" s="50" t="s">
        <v>651</v>
      </c>
    </row>
    <row r="193" spans="3:7" x14ac:dyDescent="0.25">
      <c r="C193" s="50" t="s">
        <v>356</v>
      </c>
      <c r="D193" s="50" t="s">
        <v>623</v>
      </c>
      <c r="E193" s="50" t="s">
        <v>651</v>
      </c>
    </row>
    <row r="194" spans="3:7" x14ac:dyDescent="0.25">
      <c r="C194" s="50" t="s">
        <v>358</v>
      </c>
      <c r="D194" s="50" t="s">
        <v>623</v>
      </c>
      <c r="E194" s="50" t="s">
        <v>651</v>
      </c>
    </row>
    <row r="195" spans="3:7" x14ac:dyDescent="0.25">
      <c r="C195" s="50" t="s">
        <v>360</v>
      </c>
      <c r="D195" s="50" t="s">
        <v>623</v>
      </c>
      <c r="E195" s="50" t="s">
        <v>623</v>
      </c>
    </row>
    <row r="196" spans="3:7" x14ac:dyDescent="0.25">
      <c r="C196" s="50" t="s">
        <v>165</v>
      </c>
      <c r="D196" s="50" t="s">
        <v>623</v>
      </c>
      <c r="E196" s="50" t="s">
        <v>651</v>
      </c>
      <c r="F196" t="s">
        <v>674</v>
      </c>
      <c r="G196" s="340">
        <v>44879</v>
      </c>
    </row>
    <row r="197" spans="3:7" x14ac:dyDescent="0.25">
      <c r="C197" s="50" t="s">
        <v>362</v>
      </c>
      <c r="D197" s="50" t="s">
        <v>623</v>
      </c>
      <c r="E197" s="50" t="s">
        <v>651</v>
      </c>
      <c r="F197" t="s">
        <v>675</v>
      </c>
      <c r="G197" s="340">
        <v>44532</v>
      </c>
    </row>
    <row r="198" spans="3:7" x14ac:dyDescent="0.25">
      <c r="C198" s="50" t="s">
        <v>364</v>
      </c>
      <c r="D198" s="50" t="s">
        <v>623</v>
      </c>
      <c r="E198" s="50" t="s">
        <v>651</v>
      </c>
      <c r="F198" t="s">
        <v>675</v>
      </c>
      <c r="G198" s="340">
        <v>44502</v>
      </c>
    </row>
    <row r="199" spans="3:7" x14ac:dyDescent="0.25">
      <c r="C199" s="50" t="s">
        <v>366</v>
      </c>
      <c r="D199" s="50" t="s">
        <v>623</v>
      </c>
      <c r="E199" s="50" t="s">
        <v>651</v>
      </c>
      <c r="F199" t="s">
        <v>675</v>
      </c>
      <c r="G199" s="340">
        <v>44539</v>
      </c>
    </row>
    <row r="200" spans="3:7" x14ac:dyDescent="0.25">
      <c r="C200" s="50" t="s">
        <v>368</v>
      </c>
      <c r="D200" s="50" t="s">
        <v>623</v>
      </c>
      <c r="E200" s="50" t="s">
        <v>623</v>
      </c>
      <c r="F200" t="s">
        <v>676</v>
      </c>
      <c r="G200" t="s">
        <v>676</v>
      </c>
    </row>
    <row r="201" spans="3:7" x14ac:dyDescent="0.25">
      <c r="C201" s="50" t="s">
        <v>369</v>
      </c>
      <c r="D201" s="50" t="s">
        <v>623</v>
      </c>
      <c r="E201" s="50" t="s">
        <v>651</v>
      </c>
      <c r="F201" t="s">
        <v>675</v>
      </c>
      <c r="G201" s="340">
        <v>44504</v>
      </c>
    </row>
    <row r="202" spans="3:7" x14ac:dyDescent="0.25">
      <c r="C202" s="50" t="s">
        <v>371</v>
      </c>
      <c r="D202" s="50" t="s">
        <v>623</v>
      </c>
      <c r="E202" s="50" t="s">
        <v>651</v>
      </c>
      <c r="F202" t="s">
        <v>674</v>
      </c>
      <c r="G202" s="340">
        <v>44810</v>
      </c>
    </row>
    <row r="203" spans="3:7" x14ac:dyDescent="0.25">
      <c r="C203" s="50" t="s">
        <v>373</v>
      </c>
      <c r="D203" s="50" t="s">
        <v>623</v>
      </c>
      <c r="E203" s="50" t="s">
        <v>623</v>
      </c>
      <c r="F203" t="s">
        <v>674</v>
      </c>
      <c r="G203" s="340">
        <v>44879</v>
      </c>
    </row>
    <row r="204" spans="3:7" x14ac:dyDescent="0.25">
      <c r="C204" s="50" t="s">
        <v>374</v>
      </c>
      <c r="D204" s="50" t="s">
        <v>623</v>
      </c>
      <c r="E204" s="50" t="s">
        <v>651</v>
      </c>
      <c r="F204" t="s">
        <v>674</v>
      </c>
      <c r="G204" s="340">
        <v>44879</v>
      </c>
    </row>
    <row r="205" spans="3:7" x14ac:dyDescent="0.25">
      <c r="C205" s="50" t="s">
        <v>376</v>
      </c>
      <c r="D205" s="50" t="s">
        <v>623</v>
      </c>
      <c r="E205" s="50" t="s">
        <v>623</v>
      </c>
      <c r="F205" t="s">
        <v>674</v>
      </c>
      <c r="G205" s="340">
        <v>44879</v>
      </c>
    </row>
    <row r="206" spans="3:7" x14ac:dyDescent="0.25">
      <c r="C206" s="50" t="s">
        <v>377</v>
      </c>
      <c r="D206" s="74" t="s">
        <v>451</v>
      </c>
      <c r="E206" s="74" t="s">
        <v>451</v>
      </c>
      <c r="F206" t="s">
        <v>676</v>
      </c>
      <c r="G206" t="s">
        <v>676</v>
      </c>
    </row>
    <row r="207" spans="3:7" x14ac:dyDescent="0.25">
      <c r="C207" s="50" t="s">
        <v>379</v>
      </c>
      <c r="D207" s="50" t="s">
        <v>623</v>
      </c>
      <c r="E207" s="50" t="s">
        <v>651</v>
      </c>
      <c r="F207" t="s">
        <v>674</v>
      </c>
      <c r="G207" s="340">
        <v>44879</v>
      </c>
    </row>
    <row r="208" spans="3:7" x14ac:dyDescent="0.25">
      <c r="C208" s="50" t="s">
        <v>381</v>
      </c>
      <c r="D208" s="50" t="s">
        <v>623</v>
      </c>
      <c r="E208" s="50" t="s">
        <v>651</v>
      </c>
      <c r="F208" t="s">
        <v>674</v>
      </c>
      <c r="G208" s="340">
        <v>44910</v>
      </c>
    </row>
    <row r="209" spans="3:7" x14ac:dyDescent="0.25">
      <c r="C209" s="50" t="s">
        <v>383</v>
      </c>
      <c r="D209" s="50" t="s">
        <v>623</v>
      </c>
      <c r="E209" s="50" t="s">
        <v>623</v>
      </c>
      <c r="F209" t="s">
        <v>675</v>
      </c>
      <c r="G209" s="340">
        <v>44627</v>
      </c>
    </row>
    <row r="210" spans="3:7" x14ac:dyDescent="0.25">
      <c r="C210" s="50" t="s">
        <v>384</v>
      </c>
      <c r="D210" s="50" t="s">
        <v>623</v>
      </c>
      <c r="E210" s="50" t="s">
        <v>651</v>
      </c>
      <c r="F210" t="s">
        <v>675</v>
      </c>
      <c r="G210" s="340">
        <v>44716</v>
      </c>
    </row>
    <row r="211" spans="3:7" x14ac:dyDescent="0.25">
      <c r="C211" s="50" t="s">
        <v>386</v>
      </c>
      <c r="D211" s="50" t="s">
        <v>623</v>
      </c>
      <c r="E211" s="50" t="s">
        <v>623</v>
      </c>
      <c r="F211" t="s">
        <v>675</v>
      </c>
      <c r="G211" s="340">
        <v>44585</v>
      </c>
    </row>
    <row r="212" spans="3:7" x14ac:dyDescent="0.25">
      <c r="C212" s="50" t="s">
        <v>164</v>
      </c>
      <c r="D212" s="50" t="s">
        <v>623</v>
      </c>
      <c r="E212" s="50" t="s">
        <v>651</v>
      </c>
      <c r="F212" t="s">
        <v>451</v>
      </c>
      <c r="G212" t="s">
        <v>451</v>
      </c>
    </row>
    <row r="213" spans="3:7" x14ac:dyDescent="0.25">
      <c r="C213" s="50" t="s">
        <v>388</v>
      </c>
      <c r="D213" s="50" t="s">
        <v>623</v>
      </c>
      <c r="E213" s="50" t="s">
        <v>651</v>
      </c>
      <c r="F213" t="s">
        <v>674</v>
      </c>
      <c r="G213" s="340">
        <v>44901</v>
      </c>
    </row>
    <row r="214" spans="3:7" x14ac:dyDescent="0.25">
      <c r="C214" s="50" t="s">
        <v>390</v>
      </c>
      <c r="D214" s="50" t="s">
        <v>623</v>
      </c>
      <c r="E214" s="50" t="s">
        <v>651</v>
      </c>
      <c r="F214" t="s">
        <v>674</v>
      </c>
      <c r="G214" s="340">
        <v>44866</v>
      </c>
    </row>
    <row r="215" spans="3:7" x14ac:dyDescent="0.25">
      <c r="C215" s="50" t="s">
        <v>392</v>
      </c>
      <c r="D215" s="50" t="s">
        <v>623</v>
      </c>
      <c r="E215" s="50" t="s">
        <v>651</v>
      </c>
      <c r="F215" t="s">
        <v>451</v>
      </c>
      <c r="G215" t="s">
        <v>451</v>
      </c>
    </row>
    <row r="216" spans="3:7" x14ac:dyDescent="0.25">
      <c r="C216" s="50" t="s">
        <v>394</v>
      </c>
      <c r="D216" s="50" t="s">
        <v>623</v>
      </c>
      <c r="E216" s="50" t="s">
        <v>623</v>
      </c>
      <c r="F216" t="s">
        <v>451</v>
      </c>
      <c r="G216" t="s">
        <v>451</v>
      </c>
    </row>
    <row r="217" spans="3:7" x14ac:dyDescent="0.25">
      <c r="C217" s="50" t="s">
        <v>395</v>
      </c>
      <c r="D217" s="50" t="s">
        <v>623</v>
      </c>
      <c r="E217" s="50" t="s">
        <v>651</v>
      </c>
      <c r="F217" t="s">
        <v>674</v>
      </c>
      <c r="G217" s="340">
        <v>44868</v>
      </c>
    </row>
    <row r="218" spans="3:7" x14ac:dyDescent="0.25">
      <c r="C218" s="50" t="s">
        <v>397</v>
      </c>
      <c r="D218" s="50" t="s">
        <v>623</v>
      </c>
      <c r="E218" s="50" t="s">
        <v>623</v>
      </c>
      <c r="F218" t="s">
        <v>451</v>
      </c>
      <c r="G218" t="s">
        <v>451</v>
      </c>
    </row>
    <row r="219" spans="3:7" x14ac:dyDescent="0.25">
      <c r="C219" s="50" t="s">
        <v>398</v>
      </c>
      <c r="D219" s="50" t="s">
        <v>623</v>
      </c>
      <c r="E219" s="50" t="s">
        <v>623</v>
      </c>
      <c r="F219" t="s">
        <v>451</v>
      </c>
      <c r="G219" t="s">
        <v>451</v>
      </c>
    </row>
    <row r="220" spans="3:7" x14ac:dyDescent="0.25">
      <c r="C220" s="50" t="s">
        <v>399</v>
      </c>
      <c r="D220" s="50" t="s">
        <v>623</v>
      </c>
      <c r="E220" s="50" t="s">
        <v>651</v>
      </c>
      <c r="F220" t="s">
        <v>451</v>
      </c>
      <c r="G220" t="s">
        <v>451</v>
      </c>
    </row>
    <row r="221" spans="3:7" x14ac:dyDescent="0.25">
      <c r="C221" s="50" t="s">
        <v>401</v>
      </c>
      <c r="D221" s="50" t="s">
        <v>623</v>
      </c>
      <c r="E221" s="50" t="s">
        <v>623</v>
      </c>
      <c r="F221" t="s">
        <v>451</v>
      </c>
      <c r="G221" t="s">
        <v>451</v>
      </c>
    </row>
    <row r="222" spans="3:7" x14ac:dyDescent="0.25">
      <c r="C222" s="50" t="s">
        <v>402</v>
      </c>
      <c r="D222" s="50" t="s">
        <v>623</v>
      </c>
      <c r="E222" s="50" t="s">
        <v>651</v>
      </c>
      <c r="F222" t="s">
        <v>451</v>
      </c>
      <c r="G222" t="s">
        <v>451</v>
      </c>
    </row>
    <row r="223" spans="3:7" x14ac:dyDescent="0.25">
      <c r="C223" s="50" t="s">
        <v>404</v>
      </c>
      <c r="D223" s="50" t="s">
        <v>623</v>
      </c>
      <c r="E223" s="50" t="s">
        <v>651</v>
      </c>
      <c r="F223" t="s">
        <v>451</v>
      </c>
      <c r="G223" t="s">
        <v>451</v>
      </c>
    </row>
    <row r="224" spans="3:7" x14ac:dyDescent="0.25">
      <c r="C224" s="50" t="s">
        <v>406</v>
      </c>
      <c r="D224" s="50" t="s">
        <v>623</v>
      </c>
      <c r="E224" s="50" t="s">
        <v>651</v>
      </c>
      <c r="F224" t="s">
        <v>451</v>
      </c>
      <c r="G224" t="s">
        <v>451</v>
      </c>
    </row>
    <row r="225" spans="3:7" x14ac:dyDescent="0.25">
      <c r="C225" s="50" t="s">
        <v>408</v>
      </c>
      <c r="D225" s="50" t="s">
        <v>623</v>
      </c>
      <c r="E225" s="50" t="s">
        <v>623</v>
      </c>
      <c r="F225" t="s">
        <v>451</v>
      </c>
      <c r="G225" t="s">
        <v>451</v>
      </c>
    </row>
    <row r="226" spans="3:7" x14ac:dyDescent="0.25">
      <c r="C226" s="50" t="s">
        <v>409</v>
      </c>
      <c r="D226" s="50" t="s">
        <v>623</v>
      </c>
      <c r="E226" s="50" t="s">
        <v>651</v>
      </c>
      <c r="F226" t="s">
        <v>451</v>
      </c>
      <c r="G226" t="s">
        <v>451</v>
      </c>
    </row>
    <row r="227" spans="3:7" x14ac:dyDescent="0.25">
      <c r="C227" s="50" t="s">
        <v>410</v>
      </c>
      <c r="D227" s="50" t="s">
        <v>623</v>
      </c>
      <c r="E227" s="50" t="s">
        <v>623</v>
      </c>
      <c r="F227" t="s">
        <v>451</v>
      </c>
      <c r="G227" t="s">
        <v>451</v>
      </c>
    </row>
    <row r="228" spans="3:7" x14ac:dyDescent="0.25">
      <c r="C228" s="50"/>
      <c r="D228" s="50"/>
      <c r="E228" s="50"/>
    </row>
    <row r="229" spans="3:7" x14ac:dyDescent="0.25">
      <c r="C229" s="50"/>
      <c r="D229" s="50"/>
      <c r="E229" s="50"/>
    </row>
    <row r="230" spans="3:7" x14ac:dyDescent="0.25">
      <c r="C230" s="50"/>
    </row>
    <row r="231" spans="3:7" x14ac:dyDescent="0.25">
      <c r="C231" s="50"/>
      <c r="D231" s="50"/>
      <c r="E231" s="50"/>
    </row>
    <row r="232" spans="3:7" x14ac:dyDescent="0.25">
      <c r="C232" s="50"/>
      <c r="D232" s="50"/>
      <c r="E232" s="50"/>
    </row>
    <row r="233" spans="3:7" x14ac:dyDescent="0.25">
      <c r="C233" s="50"/>
      <c r="D233" s="50"/>
      <c r="E233" s="50"/>
    </row>
    <row r="234" spans="3:7" x14ac:dyDescent="0.25">
      <c r="C234" s="50"/>
      <c r="D234" s="50"/>
      <c r="E234" s="50"/>
    </row>
    <row r="235" spans="3:7" x14ac:dyDescent="0.25">
      <c r="C235" s="50"/>
      <c r="D235" s="50"/>
      <c r="E235" s="50"/>
    </row>
    <row r="236" spans="3:7" x14ac:dyDescent="0.25">
      <c r="C236" s="50"/>
      <c r="D236" s="50"/>
      <c r="E236" s="50"/>
    </row>
    <row r="237" spans="3:7" x14ac:dyDescent="0.25">
      <c r="C237" s="50"/>
      <c r="D237" s="50"/>
      <c r="E237" s="50"/>
    </row>
    <row r="238" spans="3:7" x14ac:dyDescent="0.25">
      <c r="C238" s="50"/>
      <c r="D238" s="50"/>
      <c r="E238" s="50"/>
    </row>
    <row r="239" spans="3:7" x14ac:dyDescent="0.25">
      <c r="C239" s="50"/>
    </row>
  </sheetData>
  <sheetProtection algorithmName="SHA-512" hashValue="Ag+BXqY+vXasuzpRbuv8cCg1RS4E6A3CpxRdDTuRvswpg2uSr7eJ6x73NHmirlRnnu+jpmSVPp3XUfJ3LKQazQ==" saltValue="DvGIzuZNRw008IuXzGYAwA==" spinCount="100000" sheet="1" objects="1" scenarios="1"/>
  <mergeCells count="19">
    <mergeCell ref="O56:O64"/>
    <mergeCell ref="O76:O84"/>
    <mergeCell ref="H62:L64"/>
    <mergeCell ref="O66:O74"/>
    <mergeCell ref="O116:O124"/>
    <mergeCell ref="H98:M103"/>
    <mergeCell ref="O86:O94"/>
    <mergeCell ref="O106:O114"/>
    <mergeCell ref="O96:O104"/>
    <mergeCell ref="O46:O54"/>
    <mergeCell ref="C1:M1"/>
    <mergeCell ref="C21:M21"/>
    <mergeCell ref="C41:M41"/>
    <mergeCell ref="O6:O8"/>
    <mergeCell ref="O26:O34"/>
    <mergeCell ref="O2:O4"/>
    <mergeCell ref="O10:O16"/>
    <mergeCell ref="O18:O24"/>
    <mergeCell ref="O36:O44"/>
  </mergeCells>
  <phoneticPr fontId="43" type="noConversion"/>
  <conditionalFormatting sqref="C191:C193">
    <cfRule type="expression" dxfId="123" priority="134">
      <formula>OR($X205="Y",$Y205="Y")</formula>
    </cfRule>
  </conditionalFormatting>
  <conditionalFormatting sqref="C208 C219:C223">
    <cfRule type="expression" dxfId="122" priority="284">
      <formula>OR($X207="Y",$Y207="Y")</formula>
    </cfRule>
  </conditionalFormatting>
  <conditionalFormatting sqref="C224">
    <cfRule type="expression" dxfId="121" priority="80">
      <formula>OR($X222="Y",$Y222="Y")</formula>
    </cfRule>
  </conditionalFormatting>
  <conditionalFormatting sqref="C210:D210">
    <cfRule type="expression" dxfId="120" priority="100">
      <formula>OR($X208="Y",$Y208="Y")</formula>
    </cfRule>
  </conditionalFormatting>
  <conditionalFormatting sqref="C226:D226">
    <cfRule type="expression" dxfId="119" priority="29">
      <formula>OR($X223="Y",$Y223="Y")</formula>
    </cfRule>
  </conditionalFormatting>
  <conditionalFormatting sqref="C62:E180">
    <cfRule type="expression" dxfId="118" priority="135">
      <formula>OR($X76="Y",$Y76="Y")</formula>
    </cfRule>
  </conditionalFormatting>
  <conditionalFormatting sqref="C181:E181">
    <cfRule type="expression" dxfId="117" priority="127">
      <formula>OR($X195="Y",$Y195="Y")</formula>
    </cfRule>
  </conditionalFormatting>
  <conditionalFormatting sqref="C182:E190">
    <cfRule type="expression" dxfId="116" priority="136">
      <formula>OR($X196="Y",$Y196="Y")</formula>
    </cfRule>
  </conditionalFormatting>
  <conditionalFormatting sqref="C194:E194 E196">
    <cfRule type="expression" dxfId="115" priority="126">
      <formula>OR($X207="Y",$Y207="Y")</formula>
    </cfRule>
  </conditionalFormatting>
  <conditionalFormatting sqref="C195:E195 C196:C202">
    <cfRule type="expression" dxfId="114" priority="123">
      <formula>OR($X196="Y",$Y196="Y")</formula>
    </cfRule>
  </conditionalFormatting>
  <conditionalFormatting sqref="C209:E209">
    <cfRule type="expression" dxfId="113" priority="111">
      <formula>OR($X207="Y",$Y207="Y")</formula>
    </cfRule>
  </conditionalFormatting>
  <conditionalFormatting sqref="C211:E211">
    <cfRule type="expression" dxfId="112" priority="325">
      <formula>OR($X208="Y",$Y208="Y")</formula>
    </cfRule>
  </conditionalFormatting>
  <conditionalFormatting sqref="C225:E225">
    <cfRule type="expression" dxfId="111" priority="73">
      <formula>OR($X222="Y",$Y222="Y")</formula>
    </cfRule>
  </conditionalFormatting>
  <conditionalFormatting sqref="D196">
    <cfRule type="cellIs" dxfId="110" priority="85" operator="equal">
      <formula>"Y"</formula>
    </cfRule>
    <cfRule type="expression" dxfId="109" priority="87">
      <formula>OR($X197="Y",$Y197="Y")</formula>
    </cfRule>
  </conditionalFormatting>
  <conditionalFormatting sqref="D210">
    <cfRule type="expression" dxfId="108" priority="98">
      <formula>OR($X221="Y",$Y221="Y")</formula>
    </cfRule>
    <cfRule type="expression" dxfId="107" priority="99">
      <formula>OR($X217="Y",$Y217="Y")</formula>
    </cfRule>
    <cfRule type="cellIs" dxfId="106" priority="101" operator="equal">
      <formula>"Y"</formula>
    </cfRule>
  </conditionalFormatting>
  <conditionalFormatting sqref="D212">
    <cfRule type="expression" dxfId="105" priority="60">
      <formula>OR($X212="Y",$Y212="Y")</formula>
    </cfRule>
  </conditionalFormatting>
  <conditionalFormatting sqref="D226">
    <cfRule type="expression" dxfId="104" priority="27">
      <formula>OR($X236="Y",$Y236="Y")</formula>
    </cfRule>
    <cfRule type="expression" dxfId="103" priority="28">
      <formula>OR($X232="Y",$Y232="Y")</formula>
    </cfRule>
    <cfRule type="cellIs" dxfId="102" priority="30" operator="equal">
      <formula>"Y"</formula>
    </cfRule>
  </conditionalFormatting>
  <conditionalFormatting sqref="D62:E181">
    <cfRule type="cellIs" dxfId="101" priority="128" operator="equal">
      <formula>"Y"</formula>
    </cfRule>
  </conditionalFormatting>
  <conditionalFormatting sqref="D182:E194 E196 D204:E204">
    <cfRule type="cellIs" dxfId="100" priority="132" operator="equal">
      <formula>"Y"</formula>
    </cfRule>
  </conditionalFormatting>
  <conditionalFormatting sqref="D191:E191">
    <cfRule type="expression" dxfId="99" priority="129">
      <formula>OR($X205="Y",$Y205="Y")</formula>
    </cfRule>
  </conditionalFormatting>
  <conditionalFormatting sqref="D192:E192">
    <cfRule type="expression" dxfId="98" priority="133">
      <formula>OR($X206="Y",$Y206="Y")</formula>
    </cfRule>
  </conditionalFormatting>
  <conditionalFormatting sqref="D193:E193">
    <cfRule type="expression" dxfId="97" priority="117">
      <formula>OR($X207="Y",$Y207="Y")</formula>
    </cfRule>
  </conditionalFormatting>
  <conditionalFormatting sqref="D195:E195">
    <cfRule type="cellIs" dxfId="96" priority="121" operator="equal">
      <formula>"Y"</formula>
    </cfRule>
  </conditionalFormatting>
  <conditionalFormatting sqref="D197:E202">
    <cfRule type="expression" dxfId="95" priority="15">
      <formula>OR($X210="Y",$Y210="Y")</formula>
    </cfRule>
  </conditionalFormatting>
  <conditionalFormatting sqref="D197:E203">
    <cfRule type="cellIs" dxfId="94" priority="88" operator="equal">
      <formula>"Y"</formula>
    </cfRule>
  </conditionalFormatting>
  <conditionalFormatting sqref="D199:E202">
    <cfRule type="expression" dxfId="93" priority="300">
      <formula>OR($X208="Y",$Y208="Y")</formula>
    </cfRule>
  </conditionalFormatting>
  <conditionalFormatting sqref="D202:E202">
    <cfRule type="expression" dxfId="92" priority="20">
      <formula>OR($X214="Y",$Y214="Y")</formula>
    </cfRule>
    <cfRule type="expression" dxfId="91" priority="21">
      <formula>OR($X210="Y",$Y210="Y")</formula>
    </cfRule>
    <cfRule type="expression" dxfId="90" priority="22">
      <formula>OR($X206="Y",$Y206="Y")</formula>
    </cfRule>
  </conditionalFormatting>
  <conditionalFormatting sqref="D203:E203">
    <cfRule type="expression" dxfId="89" priority="90">
      <formula>OR($X203="Y",$Y203="Y")</formula>
    </cfRule>
  </conditionalFormatting>
  <conditionalFormatting sqref="D204:E204">
    <cfRule type="expression" dxfId="88" priority="96">
      <formula>OR($X216="Y",$Y216="Y")</formula>
    </cfRule>
    <cfRule type="expression" dxfId="87" priority="97">
      <formula>OR($X212="Y",$Y212="Y")</formula>
    </cfRule>
    <cfRule type="expression" dxfId="86" priority="296">
      <formula>OR($X208="Y",$Y208="Y")</formula>
    </cfRule>
  </conditionalFormatting>
  <conditionalFormatting sqref="D205:E205">
    <cfRule type="expression" dxfId="85" priority="93">
      <formula>OR($X205="Y",$Y205="Y")</formula>
    </cfRule>
  </conditionalFormatting>
  <conditionalFormatting sqref="D205:E206">
    <cfRule type="cellIs" dxfId="84" priority="18" operator="equal">
      <formula>"Y"</formula>
    </cfRule>
  </conditionalFormatting>
  <conditionalFormatting sqref="D206:E208">
    <cfRule type="expression" dxfId="83" priority="19">
      <formula>OR($X214="Y",$Y214="Y")</formula>
    </cfRule>
  </conditionalFormatting>
  <conditionalFormatting sqref="D207:E207">
    <cfRule type="expression" dxfId="82" priority="292">
      <formula>OR($X209="Y",$Y209="Y")</formula>
    </cfRule>
  </conditionalFormatting>
  <conditionalFormatting sqref="D207:E208">
    <cfRule type="expression" dxfId="81" priority="94">
      <formula>OR($X219="Y",$Y219="Y")</formula>
    </cfRule>
  </conditionalFormatting>
  <conditionalFormatting sqref="D207:E209">
    <cfRule type="cellIs" dxfId="80" priority="112" operator="equal">
      <formula>"Y"</formula>
    </cfRule>
  </conditionalFormatting>
  <conditionalFormatting sqref="D208:E208 C203:C207 C212:C218">
    <cfRule type="expression" dxfId="79" priority="288">
      <formula>OR($X203="Y",$Y203="Y")</formula>
    </cfRule>
  </conditionalFormatting>
  <conditionalFormatting sqref="D208:E208">
    <cfRule type="expression" dxfId="78" priority="17">
      <formula>OR($X210="Y",$Y210="Y")</formula>
    </cfRule>
  </conditionalFormatting>
  <conditionalFormatting sqref="D209:E209">
    <cfRule type="expression" dxfId="77" priority="109">
      <formula>OR($X220="Y",$Y220="Y")</formula>
    </cfRule>
    <cfRule type="expression" dxfId="76" priority="110">
      <formula>OR($X216="Y",$Y216="Y")</formula>
    </cfRule>
  </conditionalFormatting>
  <conditionalFormatting sqref="D211:E211">
    <cfRule type="expression" dxfId="75" priority="114">
      <formula>OR($X221="Y",$Y221="Y")</formula>
    </cfRule>
    <cfRule type="expression" dxfId="74" priority="115">
      <formula>OR($X217="Y",$Y217="Y")</formula>
    </cfRule>
    <cfRule type="cellIs" dxfId="73" priority="124" operator="equal">
      <formula>"Y"</formula>
    </cfRule>
  </conditionalFormatting>
  <conditionalFormatting sqref="D212:E212">
    <cfRule type="cellIs" dxfId="72" priority="58" operator="equal">
      <formula>"Y"</formula>
    </cfRule>
  </conditionalFormatting>
  <conditionalFormatting sqref="D213:E215">
    <cfRule type="expression" dxfId="71" priority="76">
      <formula>OR($X225="Y",$Y225="Y")</formula>
    </cfRule>
  </conditionalFormatting>
  <conditionalFormatting sqref="D215:E215 D217:E217">
    <cfRule type="expression" dxfId="70" priority="84">
      <formula>OR($X223="Y",$Y223="Y")</formula>
    </cfRule>
  </conditionalFormatting>
  <conditionalFormatting sqref="D216:E216">
    <cfRule type="expression" dxfId="69" priority="9">
      <formula>OR($X229="Y",$Y229="Y")</formula>
    </cfRule>
    <cfRule type="cellIs" dxfId="68" priority="10" operator="equal">
      <formula>"Y"</formula>
    </cfRule>
    <cfRule type="expression" dxfId="67" priority="11">
      <formula>OR($X225="Y",$Y225="Y")</formula>
    </cfRule>
  </conditionalFormatting>
  <conditionalFormatting sqref="D217:E217 D213:E215 D220:E220">
    <cfRule type="cellIs" dxfId="66" priority="79" operator="equal">
      <formula>"Y"</formula>
    </cfRule>
  </conditionalFormatting>
  <conditionalFormatting sqref="D217:E217">
    <cfRule type="expression" dxfId="65" priority="77">
      <formula>OR($X229="Y",$Y229="Y")</formula>
    </cfRule>
  </conditionalFormatting>
  <conditionalFormatting sqref="D218:E218">
    <cfRule type="expression" dxfId="64" priority="1">
      <formula>OR($X231="Y",$Y231="Y")</formula>
    </cfRule>
    <cfRule type="expression" dxfId="63" priority="3">
      <formula>OR($X227="Y",$Y227="Y")</formula>
    </cfRule>
  </conditionalFormatting>
  <conditionalFormatting sqref="D218:E219">
    <cfRule type="cellIs" dxfId="62" priority="2" operator="equal">
      <formula>"Y"</formula>
    </cfRule>
  </conditionalFormatting>
  <conditionalFormatting sqref="D219:E219">
    <cfRule type="expression" dxfId="61" priority="63">
      <formula>OR($X218="Y",$Y218="Y")</formula>
    </cfRule>
  </conditionalFormatting>
  <conditionalFormatting sqref="D220:E220">
    <cfRule type="expression" dxfId="60" priority="69">
      <formula>OR($X231="Y",$Y231="Y")</formula>
    </cfRule>
    <cfRule type="expression" dxfId="59" priority="70">
      <formula>OR($X227="Y",$Y227="Y")</formula>
    </cfRule>
    <cfRule type="expression" dxfId="58" priority="83">
      <formula>OR($X223="Y",$Y223="Y")</formula>
    </cfRule>
  </conditionalFormatting>
  <conditionalFormatting sqref="D221:E221">
    <cfRule type="cellIs" dxfId="57" priority="64" operator="equal">
      <formula>"Y"</formula>
    </cfRule>
    <cfRule type="expression" dxfId="56" priority="66">
      <formula>OR($X220="Y",$Y220="Y")</formula>
    </cfRule>
  </conditionalFormatting>
  <conditionalFormatting sqref="D222:E223">
    <cfRule type="expression" dxfId="55" priority="82">
      <formula>OR($X223="Y",$Y223="Y")</formula>
    </cfRule>
  </conditionalFormatting>
  <conditionalFormatting sqref="D222:E224">
    <cfRule type="expression" dxfId="54" priority="67">
      <formula>OR($X233="Y",$Y233="Y")</formula>
    </cfRule>
    <cfRule type="expression" dxfId="53" priority="68">
      <formula>OR($X229="Y",$Y229="Y")</formula>
    </cfRule>
  </conditionalFormatting>
  <conditionalFormatting sqref="D222:E225">
    <cfRule type="cellIs" dxfId="52" priority="74" operator="equal">
      <formula>"Y"</formula>
    </cfRule>
  </conditionalFormatting>
  <conditionalFormatting sqref="D224:E224">
    <cfRule type="expression" dxfId="51" priority="81">
      <formula>OR($X223="Y",$Y223="Y")</formula>
    </cfRule>
  </conditionalFormatting>
  <conditionalFormatting sqref="D225:E225">
    <cfRule type="expression" dxfId="50" priority="71">
      <formula>OR($X235="Y",$Y235="Y")</formula>
    </cfRule>
    <cfRule type="expression" dxfId="49" priority="72">
      <formula>OR($X231="Y",$Y231="Y")</formula>
    </cfRule>
  </conditionalFormatting>
  <conditionalFormatting sqref="D227:E229">
    <cfRule type="expression" dxfId="48" priority="50">
      <formula>OR($X238="Y",$Y238="Y")</formula>
    </cfRule>
  </conditionalFormatting>
  <conditionalFormatting sqref="D227:E231 D233:E233">
    <cfRule type="cellIs" dxfId="47" priority="53" operator="equal">
      <formula>"Y"</formula>
    </cfRule>
  </conditionalFormatting>
  <conditionalFormatting sqref="D229:E231">
    <cfRule type="expression" dxfId="46" priority="57">
      <formula>OR($X236="Y",$Y236="Y")</formula>
    </cfRule>
  </conditionalFormatting>
  <conditionalFormatting sqref="D231:E231">
    <cfRule type="expression" dxfId="45" priority="51">
      <formula>OR($X242="Y",$Y242="Y")</formula>
    </cfRule>
  </conditionalFormatting>
  <conditionalFormatting sqref="D232:E232">
    <cfRule type="cellIs" dxfId="44" priority="35" operator="equal">
      <formula>"Y"</formula>
    </cfRule>
    <cfRule type="expression" dxfId="43" priority="37">
      <formula>OR($X231="Y",$Y231="Y")</formula>
    </cfRule>
  </conditionalFormatting>
  <conditionalFormatting sqref="D233:E233">
    <cfRule type="expression" dxfId="42" priority="43">
      <formula>OR($X244="Y",$Y244="Y")</formula>
    </cfRule>
    <cfRule type="expression" dxfId="41" priority="44">
      <formula>OR($X240="Y",$Y240="Y")</formula>
    </cfRule>
    <cfRule type="expression" dxfId="40" priority="56">
      <formula>OR($X236="Y",$Y236="Y")</formula>
    </cfRule>
  </conditionalFormatting>
  <conditionalFormatting sqref="D234:E234">
    <cfRule type="cellIs" dxfId="39" priority="38" operator="equal">
      <formula>"Y"</formula>
    </cfRule>
    <cfRule type="expression" dxfId="38" priority="40">
      <formula>OR($X233="Y",$Y233="Y")</formula>
    </cfRule>
  </conditionalFormatting>
  <conditionalFormatting sqref="D235:E236">
    <cfRule type="expression" dxfId="37" priority="55">
      <formula>OR($X236="Y",$Y236="Y")</formula>
    </cfRule>
  </conditionalFormatting>
  <conditionalFormatting sqref="D235:E237">
    <cfRule type="expression" dxfId="36" priority="41">
      <formula>OR($X246="Y",$Y246="Y")</formula>
    </cfRule>
    <cfRule type="expression" dxfId="35" priority="42">
      <formula>OR($X242="Y",$Y242="Y")</formula>
    </cfRule>
  </conditionalFormatting>
  <conditionalFormatting sqref="D235:E238">
    <cfRule type="cellIs" dxfId="34" priority="48" operator="equal">
      <formula>"Y"</formula>
    </cfRule>
  </conditionalFormatting>
  <conditionalFormatting sqref="D237:E237">
    <cfRule type="expression" dxfId="33" priority="54">
      <formula>OR($X236="Y",$Y236="Y")</formula>
    </cfRule>
  </conditionalFormatting>
  <conditionalFormatting sqref="D238:E238">
    <cfRule type="expression" dxfId="32" priority="45">
      <formula>OR($X248="Y",$Y248="Y")</formula>
    </cfRule>
    <cfRule type="expression" dxfId="31" priority="46">
      <formula>OR($X244="Y",$Y244="Y")</formula>
    </cfRule>
    <cfRule type="expression" dxfId="30" priority="47">
      <formula>OR($X235="Y",$Y235="Y")</formula>
    </cfRule>
  </conditionalFormatting>
  <conditionalFormatting sqref="E210">
    <cfRule type="cellIs" dxfId="29" priority="104" operator="equal">
      <formula>"Y"</formula>
    </cfRule>
    <cfRule type="expression" dxfId="28" priority="105">
      <formula>OR($X218="Y",$Y218="Y")</formula>
    </cfRule>
  </conditionalFormatting>
  <conditionalFormatting sqref="E212 E210">
    <cfRule type="expression" dxfId="27" priority="103">
      <formula>OR($X222="Y",$Y222="Y")</formula>
    </cfRule>
  </conditionalFormatting>
  <conditionalFormatting sqref="E226">
    <cfRule type="expression" dxfId="26" priority="23">
      <formula>OR($X237="Y",$Y237="Y")</formula>
    </cfRule>
    <cfRule type="expression" dxfId="25" priority="24">
      <formula>OR($X233="Y",$Y233="Y")</formula>
    </cfRule>
    <cfRule type="cellIs" dxfId="24" priority="25" operator="equal">
      <formula>"Y"</formula>
    </cfRule>
    <cfRule type="expression" dxfId="23" priority="26">
      <formula>OR($X225="Y",$Y225="Y")</formula>
    </cfRule>
  </conditionalFormatting>
  <conditionalFormatting sqref="G144">
    <cfRule type="expression" dxfId="22" priority="138">
      <formula>OR($X188="Y",$Y188="Y")</formula>
    </cfRule>
  </conditionalFormatting>
  <conditionalFormatting sqref="G147">
    <cfRule type="expression" dxfId="21" priority="137">
      <formula>OR(#REF!="Y",#REF!="Y")</formula>
    </cfRule>
  </conditionalFormatting>
  <conditionalFormatting sqref="H98">
    <cfRule type="cellIs" dxfId="20" priority="130" operator="equal">
      <formula>"Y"</formula>
    </cfRule>
    <cfRule type="expression" dxfId="19" priority="131">
      <formula>OR($X112="Y",$Y112="Y")</formula>
    </cfRule>
  </conditionalFormatting>
  <pageMargins left="0.7" right="0.7" top="0.75" bottom="0.75" header="0.3" footer="0.3"/>
  <pageSetup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577AA-114B-4126-B28F-2ECEF53544A4}">
  <sheetPr>
    <pageSetUpPr fitToPage="1"/>
  </sheetPr>
  <dimension ref="A1:U87"/>
  <sheetViews>
    <sheetView zoomScaleNormal="100" zoomScaleSheetLayoutView="100" workbookViewId="0">
      <selection activeCell="G20" sqref="G20"/>
    </sheetView>
  </sheetViews>
  <sheetFormatPr defaultColWidth="9.140625" defaultRowHeight="12.75" x14ac:dyDescent="0.2"/>
  <cols>
    <col min="1" max="1" width="12.7109375" style="78" customWidth="1"/>
    <col min="2" max="2" width="89.7109375" style="78" customWidth="1"/>
    <col min="3" max="3" width="1.5703125" style="78" customWidth="1"/>
    <col min="4" max="4" width="27.7109375" style="78" customWidth="1"/>
    <col min="5" max="5" width="1.5703125" style="78" customWidth="1"/>
    <col min="6" max="6" width="18.7109375" style="78" customWidth="1"/>
    <col min="7" max="7" width="22.140625" style="78" customWidth="1"/>
    <col min="8" max="10" width="14.42578125" style="78" customWidth="1"/>
    <col min="11" max="11" width="0.28515625" style="78" customWidth="1"/>
    <col min="12" max="15" width="14.42578125" style="78" customWidth="1"/>
    <col min="16" max="43" width="9.140625" style="78"/>
    <col min="44" max="44" width="23.7109375" style="78" customWidth="1"/>
    <col min="45" max="16384" width="9.140625" style="78"/>
  </cols>
  <sheetData>
    <row r="1" spans="1:12" ht="24.95" customHeight="1" x14ac:dyDescent="0.2">
      <c r="B1" s="438" t="s">
        <v>52</v>
      </c>
      <c r="C1" s="77"/>
      <c r="D1" s="440" t="s">
        <v>677</v>
      </c>
      <c r="E1" s="441"/>
      <c r="F1" s="442"/>
    </row>
    <row r="2" spans="1:12" x14ac:dyDescent="0.2">
      <c r="B2" s="439"/>
      <c r="C2" s="77"/>
      <c r="D2" s="139" t="s">
        <v>54</v>
      </c>
      <c r="E2" s="140"/>
      <c r="F2" s="139" t="s">
        <v>678</v>
      </c>
    </row>
    <row r="3" spans="1:12" ht="24" x14ac:dyDescent="0.2">
      <c r="B3" s="80"/>
      <c r="C3" s="77"/>
      <c r="D3" s="235" t="s">
        <v>679</v>
      </c>
    </row>
    <row r="4" spans="1:12" x14ac:dyDescent="0.2">
      <c r="B4" s="192" t="s">
        <v>55</v>
      </c>
      <c r="C4" s="77"/>
      <c r="D4" s="275" t="str">
        <f ca="1">IF(CELL("type",RFA!D11)="b","",RFA!D11)</f>
        <v/>
      </c>
      <c r="F4" s="141"/>
    </row>
    <row r="5" spans="1:12" x14ac:dyDescent="0.2">
      <c r="B5" s="192" t="s">
        <v>56</v>
      </c>
      <c r="C5" s="82"/>
      <c r="D5" s="275" t="str">
        <f ca="1">IF(CELL("type",RFA!D12)="b","",RFA!D12)</f>
        <v/>
      </c>
      <c r="F5" s="141"/>
    </row>
    <row r="6" spans="1:12" x14ac:dyDescent="0.2">
      <c r="B6" s="192" t="s">
        <v>57</v>
      </c>
      <c r="C6" s="82"/>
      <c r="D6" s="191" t="str">
        <f>IFERROR(VLOOKUP(1,RFA!C21:D38,2,FALSE),"")</f>
        <v/>
      </c>
      <c r="F6" s="141"/>
    </row>
    <row r="7" spans="1:12" x14ac:dyDescent="0.2">
      <c r="B7" s="192" t="s">
        <v>24</v>
      </c>
      <c r="C7" s="82"/>
      <c r="D7" s="247">
        <f>RFA!B55+RFA!B57</f>
        <v>0</v>
      </c>
      <c r="F7" s="141"/>
    </row>
    <row r="8" spans="1:12" x14ac:dyDescent="0.2">
      <c r="B8" s="192" t="s">
        <v>25</v>
      </c>
      <c r="C8" s="82"/>
      <c r="D8" s="247">
        <f>RFA!C56+RFA!C57</f>
        <v>0</v>
      </c>
      <c r="F8" s="141"/>
    </row>
    <row r="9" spans="1:12" x14ac:dyDescent="0.2">
      <c r="B9" s="191" t="s">
        <v>58</v>
      </c>
      <c r="C9" s="83"/>
      <c r="D9" s="290">
        <f>CUR!D9</f>
        <v>0.16</v>
      </c>
      <c r="E9" s="84"/>
      <c r="F9" s="141"/>
    </row>
    <row r="10" spans="1:12" x14ac:dyDescent="0.2">
      <c r="B10" s="191" t="s">
        <v>60</v>
      </c>
      <c r="C10" s="83"/>
      <c r="D10" s="204">
        <f>RFA!I73</f>
        <v>0</v>
      </c>
      <c r="F10" s="448" t="s">
        <v>708</v>
      </c>
      <c r="G10" s="180"/>
    </row>
    <row r="11" spans="1:12" ht="13.15" customHeight="1" x14ac:dyDescent="0.25">
      <c r="A11" s="88"/>
      <c r="B11" s="191" t="s">
        <v>61</v>
      </c>
      <c r="C11" s="83"/>
      <c r="D11" s="276">
        <f>D7+D8</f>
        <v>0</v>
      </c>
      <c r="F11" s="448"/>
      <c r="G11" s="89"/>
    </row>
    <row r="12" spans="1:12" x14ac:dyDescent="0.2">
      <c r="B12" s="196" t="s">
        <v>62</v>
      </c>
      <c r="C12" s="83"/>
      <c r="D12" s="215">
        <f>CUR!D12</f>
        <v>0</v>
      </c>
      <c r="F12" s="449"/>
      <c r="G12" s="89"/>
      <c r="H12" s="90">
        <v>0</v>
      </c>
      <c r="I12" s="91" t="s">
        <v>63</v>
      </c>
      <c r="J12" s="91"/>
      <c r="K12" s="91"/>
      <c r="L12" s="92"/>
    </row>
    <row r="13" spans="1:12" x14ac:dyDescent="0.2">
      <c r="B13" s="191" t="s">
        <v>680</v>
      </c>
      <c r="C13" s="83"/>
      <c r="D13" s="203">
        <f>CUR!D13</f>
        <v>0</v>
      </c>
      <c r="F13" s="384">
        <v>0</v>
      </c>
      <c r="G13" s="377" t="s">
        <v>707</v>
      </c>
    </row>
    <row r="14" spans="1:12" x14ac:dyDescent="0.2">
      <c r="B14" s="191" t="str">
        <f>CUR!B14</f>
        <v>Demolition Costs (if PHA and if applicable)</v>
      </c>
      <c r="C14" s="83"/>
      <c r="D14" s="203">
        <f>CUR!D14</f>
        <v>0</v>
      </c>
      <c r="F14" s="385">
        <v>0</v>
      </c>
      <c r="G14" s="377" t="s">
        <v>707</v>
      </c>
    </row>
    <row r="15" spans="1:12" x14ac:dyDescent="0.2">
      <c r="B15" s="191" t="str">
        <f>CUR!B15</f>
        <v>Relocation Costs (if PHA and if applicable)</v>
      </c>
      <c r="C15" s="83"/>
      <c r="D15" s="203">
        <f>CUR!D15</f>
        <v>0</v>
      </c>
      <c r="F15" s="385">
        <v>0</v>
      </c>
      <c r="G15" s="377" t="s">
        <v>707</v>
      </c>
    </row>
    <row r="16" spans="1:12" x14ac:dyDescent="0.2">
      <c r="B16" s="191" t="str">
        <f>CUR!B16</f>
        <v xml:space="preserve"> Retail/Commerical Space</v>
      </c>
      <c r="C16" s="83"/>
      <c r="D16" s="203">
        <f>CUR!D16</f>
        <v>0</v>
      </c>
      <c r="F16" s="385">
        <v>0</v>
      </c>
      <c r="G16" s="377" t="s">
        <v>707</v>
      </c>
    </row>
    <row r="17" spans="2:21" x14ac:dyDescent="0.2">
      <c r="B17" s="191" t="s">
        <v>66</v>
      </c>
      <c r="C17" s="83"/>
      <c r="D17" s="203">
        <f>CUR!D17</f>
        <v>0</v>
      </c>
      <c r="F17" s="385">
        <v>0</v>
      </c>
      <c r="G17" s="377" t="s">
        <v>707</v>
      </c>
    </row>
    <row r="18" spans="2:21" x14ac:dyDescent="0.2">
      <c r="B18" s="191" t="s">
        <v>67</v>
      </c>
      <c r="C18" s="82"/>
      <c r="D18" s="203">
        <f>CUR!D18</f>
        <v>0</v>
      </c>
      <c r="F18" s="203">
        <f>D18+SUM(F13:F17)</f>
        <v>0</v>
      </c>
      <c r="G18" s="89"/>
    </row>
    <row r="19" spans="2:21" x14ac:dyDescent="0.2">
      <c r="B19" s="191" t="str">
        <f>"Development Costs to which a "&amp;TEXT(D9,IF(AND(D9=B91,B91&lt;&gt;TRUNC(B91,2)),"0.00000000%","0%"))&amp;" Developer Fee is calculated using above maximum and other actual costs"</f>
        <v>Development Costs to which a 16% Developer Fee is calculated using above maximum and other actual costs</v>
      </c>
      <c r="C19" s="82"/>
      <c r="D19" s="203">
        <f>CUR!D19</f>
        <v>0</v>
      </c>
      <c r="F19" s="203">
        <f>F18-ROUNDDOWN(F18*D9/(1+D9),0)</f>
        <v>0</v>
      </c>
      <c r="G19" s="146"/>
      <c r="H19" s="89"/>
    </row>
    <row r="20" spans="2:21" x14ac:dyDescent="0.2">
      <c r="B20" s="196" t="str">
        <f>"Above line multiplied by "&amp;TEXT(D9,IF(AND(D9=B91,B91&lt;&gt;TRUNC(B91,2)),"0.00000000%","0%"))&amp;" to determine gross maximum allowable Dev Fee (DF)"</f>
        <v>Above line multiplied by 16% to determine gross maximum allowable Dev Fee (DF)</v>
      </c>
      <c r="C20" s="93"/>
      <c r="D20" s="215">
        <f>CUR!D20</f>
        <v>0</v>
      </c>
      <c r="E20" s="144"/>
      <c r="F20" s="277">
        <f>MIN(ROUNDDOWN(F19*D9,0),IF(OR(D40&gt;0,D48&gt;0),D54,ROUNDDOWN(F19*D9,0)))</f>
        <v>0</v>
      </c>
      <c r="G20" s="89"/>
    </row>
    <row r="21" spans="2:21" x14ac:dyDescent="0.2">
      <c r="B21" s="191" t="str">
        <f>IF(OR(D9=21%,AND(CUR!H88&gt;0,CUR!H89&gt;0,CUR!I88&gt;0,CUR!I89&gt;0,D9=B87)),"The maximum non-ODR DF portion of the "&amp;TEXT(D9,IF(AND(D9=B87,B87&lt;&gt;TRUNC(B87,2)),"0.00000000%","0%"))&amp;" DF above that IS subject to DF adjustments","")</f>
        <v/>
      </c>
      <c r="C21" s="82"/>
      <c r="D21" s="203" t="str">
        <f>CUR!D21</f>
        <v/>
      </c>
      <c r="E21" s="291"/>
      <c r="F21" s="292" t="str">
        <f>IF($D$9&gt;18%,MIN(N(D21),F20-N(F22)),"")</f>
        <v/>
      </c>
    </row>
    <row r="22" spans="2:21" x14ac:dyDescent="0.2">
      <c r="B22" s="280" t="str">
        <f>IF(OR(D9=21%,AND(CUR!H88&gt;0,CUR!H89&gt;0,CUR!I88&gt;0,CUR!I89&gt;0,D9=B87)),"The maximum ODR DF portion of the "&amp;TEXT(D9,IF(AND(D9=B87,B87&lt;&gt;TRUNC(B87,2)),"0.00000000%","0%"))&amp;" DF above that is NOT subject to any DF adjustments","")</f>
        <v/>
      </c>
      <c r="C22" s="94"/>
      <c r="D22" s="281" t="str">
        <f>CUR!D22</f>
        <v/>
      </c>
      <c r="E22" s="293"/>
      <c r="F22" s="281" t="str">
        <f>D22</f>
        <v/>
      </c>
      <c r="G22" s="95" t="str">
        <f>IF(D9&gt;18%,"(Verify in CUR and FCCAP, if applicable)","")</f>
        <v/>
      </c>
      <c r="H22" s="87"/>
      <c r="I22" s="146"/>
      <c r="J22" s="87"/>
      <c r="K22" s="87"/>
      <c r="M22" s="146"/>
    </row>
    <row r="23" spans="2:21" ht="15" customHeight="1" x14ac:dyDescent="0.2">
      <c r="B23" s="191" t="s">
        <v>711</v>
      </c>
      <c r="C23" s="82"/>
      <c r="D23" s="96"/>
      <c r="F23" s="495">
        <v>0</v>
      </c>
      <c r="G23" s="364" t="str">
        <f>IF(F23&lt;0,"With a TDC reduction at FCC (relative to CUR limit), re-do CUR column with FCC $.","")</f>
        <v/>
      </c>
    </row>
    <row r="24" spans="2:21" ht="15" customHeight="1" x14ac:dyDescent="0.2">
      <c r="B24" s="191" t="s">
        <v>712</v>
      </c>
      <c r="C24" s="82"/>
      <c r="D24" s="96"/>
      <c r="F24" s="495">
        <v>0</v>
      </c>
      <c r="G24" s="202" t="s">
        <v>71</v>
      </c>
      <c r="H24" s="494"/>
      <c r="I24" s="494"/>
      <c r="J24" s="494"/>
      <c r="K24" s="494"/>
      <c r="L24" s="494"/>
    </row>
    <row r="25" spans="2:21" ht="15" customHeight="1" x14ac:dyDescent="0.2">
      <c r="B25" s="191" t="s">
        <v>681</v>
      </c>
      <c r="C25" s="82"/>
      <c r="D25" s="96"/>
      <c r="F25" s="204">
        <f>F23+F24-D26</f>
        <v>0</v>
      </c>
      <c r="G25" s="493"/>
      <c r="H25" s="450" t="str">
        <f>"To assist with the allocation of a "&amp;TEXT(IF(D9=B87,B87,B86),"0.00%")&amp;" Developer fee."</f>
        <v>To assist with the allocation of a 21.00% Developer fee.</v>
      </c>
      <c r="I25" s="450"/>
      <c r="J25" s="450"/>
      <c r="K25" s="450"/>
      <c r="L25" s="450"/>
    </row>
    <row r="26" spans="2:21" ht="15" customHeight="1" thickBot="1" x14ac:dyDescent="0.25">
      <c r="B26" s="191" t="s">
        <v>91</v>
      </c>
      <c r="C26" s="82"/>
      <c r="D26" s="204">
        <f>CUR!D33</f>
        <v>0</v>
      </c>
      <c r="E26" s="200"/>
      <c r="F26" s="204">
        <f>D26+F25</f>
        <v>0</v>
      </c>
      <c r="G26" s="363"/>
      <c r="H26" s="395" t="str">
        <f>"*The DF Portion in cell H27 "&amp;IF(AND(N(O26)&gt;0,N(O26)&lt;N(F22)),"is utilizing the input in cell O24 as the amount of the Development's ODR.","assumes an ODR of "&amp;TEXT(I29-H29,"$#,##0.00")&amp;". If the intended ODR is less, enter that amount here:")</f>
        <v>*The DF Portion in cell H27 assumes an ODR of $0.00. If the intended ODR is less, enter that amount here:</v>
      </c>
      <c r="M26" s="394"/>
      <c r="N26" s="394"/>
      <c r="O26" s="385">
        <v>0</v>
      </c>
    </row>
    <row r="27" spans="2:21" ht="15" customHeight="1" thickBot="1" x14ac:dyDescent="0.25">
      <c r="B27" s="191" t="s">
        <v>682</v>
      </c>
      <c r="C27" s="82"/>
      <c r="D27" s="204">
        <f>CUR!D34</f>
        <v>0</v>
      </c>
      <c r="E27" s="200"/>
      <c r="F27" s="204">
        <f>D55+F25+F29-D54</f>
        <v>0</v>
      </c>
      <c r="G27" s="363"/>
      <c r="H27" s="147" t="s">
        <v>683</v>
      </c>
      <c r="I27" s="443" t="s">
        <v>684</v>
      </c>
      <c r="J27" s="444"/>
      <c r="K27" s="148"/>
      <c r="L27" s="445" t="s">
        <v>72</v>
      </c>
      <c r="M27" s="446"/>
      <c r="N27" s="445" t="s">
        <v>72</v>
      </c>
      <c r="O27" s="447"/>
    </row>
    <row r="28" spans="2:21" ht="15" customHeight="1" x14ac:dyDescent="0.2">
      <c r="B28" s="191" t="str">
        <f>"Development's Stated net TDC in excess of TDC $ Limitation for "&amp;TEXT(D11,"0")&amp;" units"</f>
        <v>Development's Stated net TDC in excess of TDC $ Limitation for 0 units</v>
      </c>
      <c r="C28" s="82"/>
      <c r="D28" s="204">
        <f>IF(OR(D27&lt;1,D$12&lt;1),0,MAX(0,D27-$D12))</f>
        <v>0</v>
      </c>
      <c r="E28" s="200"/>
      <c r="F28" s="204">
        <f>IF(F27&lt;1,0,MAX(0,F27-$D12))</f>
        <v>0</v>
      </c>
      <c r="G28" s="363"/>
      <c r="H28" s="381" t="s">
        <v>709</v>
      </c>
      <c r="I28" s="98" t="s">
        <v>76</v>
      </c>
      <c r="J28" s="149" t="s">
        <v>77</v>
      </c>
      <c r="K28" s="150"/>
      <c r="L28" s="382" t="s">
        <v>74</v>
      </c>
      <c r="M28" s="97" t="s">
        <v>75</v>
      </c>
      <c r="N28" s="98" t="s">
        <v>76</v>
      </c>
      <c r="O28" s="99" t="s">
        <v>77</v>
      </c>
      <c r="P28" s="432" t="s">
        <v>685</v>
      </c>
      <c r="Q28" s="433"/>
      <c r="R28" s="433"/>
      <c r="S28" s="433"/>
      <c r="T28" s="433"/>
      <c r="U28" s="434"/>
    </row>
    <row r="29" spans="2:21" ht="15" customHeight="1" x14ac:dyDescent="0.2">
      <c r="B29" s="191" t="s">
        <v>94</v>
      </c>
      <c r="C29" s="82"/>
      <c r="D29" s="204">
        <f>CUR!D36</f>
        <v>0</v>
      </c>
      <c r="E29" s="200"/>
      <c r="F29" s="387">
        <f>D54</f>
        <v>0</v>
      </c>
      <c r="G29" s="145" t="s">
        <v>95</v>
      </c>
      <c r="H29" s="366">
        <f>IF(F29&gt;0,F29-IF(D9&gt;B85,MIN(IF(AND(N(O26)&gt;0,N(O26)&lt;N(F22)),O26,N(F22)),MAX(M33,ROUNDDOWN(5%*F26,0))),0),0)</f>
        <v>0</v>
      </c>
      <c r="I29" s="393">
        <f>H29+MIN(IF(AND(N(O26)&gt;0,N(O26)&lt;N(F22)),O26,N(F22)),MAX(M33,ROUNDDOWN(5%*F26,0)))</f>
        <v>0</v>
      </c>
      <c r="J29" s="151">
        <f>$F27</f>
        <v>0</v>
      </c>
      <c r="K29" s="152"/>
      <c r="L29" s="396">
        <f>D29-M29</f>
        <v>0</v>
      </c>
      <c r="M29" s="397">
        <f>CUR!I27</f>
        <v>0</v>
      </c>
      <c r="N29" s="102">
        <f>L29+M29</f>
        <v>0</v>
      </c>
      <c r="O29" s="103">
        <f>$D27</f>
        <v>0</v>
      </c>
      <c r="P29" s="435" t="s">
        <v>80</v>
      </c>
      <c r="Q29" s="436"/>
      <c r="R29" s="436"/>
      <c r="S29" s="436"/>
      <c r="T29" s="436"/>
      <c r="U29" s="437"/>
    </row>
    <row r="30" spans="2:21" ht="15" customHeight="1" x14ac:dyDescent="0.2">
      <c r="B30" s="191" t="s">
        <v>96</v>
      </c>
      <c r="C30" s="82"/>
      <c r="D30" s="206">
        <f>IF(N(D26)=0,0,D29/D26)</f>
        <v>0</v>
      </c>
      <c r="E30" s="200"/>
      <c r="F30" s="206">
        <f>IF(F26=0,0,F29/F26)</f>
        <v>0</v>
      </c>
      <c r="H30" s="153"/>
      <c r="I30" s="414" t="s">
        <v>686</v>
      </c>
      <c r="J30" s="406" t="s">
        <v>687</v>
      </c>
      <c r="K30" s="154"/>
      <c r="L30" s="105"/>
      <c r="M30" s="105"/>
      <c r="N30" s="414" t="s">
        <v>688</v>
      </c>
      <c r="O30" s="407" t="s">
        <v>689</v>
      </c>
      <c r="P30" s="399"/>
      <c r="Q30" s="400"/>
      <c r="R30" s="400"/>
      <c r="S30" s="400"/>
      <c r="T30" s="400"/>
      <c r="U30" s="401"/>
    </row>
    <row r="31" spans="2:21" ht="15" customHeight="1" x14ac:dyDescent="0.2">
      <c r="B31" s="191" t="str">
        <f>"Maximum DF based on Stated Development Costs and the Maximum Developer Fee Percentage ("&amp;TEXT(D9,"0.00%")&amp;")"</f>
        <v>Maximum DF based on Stated Development Costs and the Maximum Developer Fee Percentage (16.00%)</v>
      </c>
      <c r="D31" s="204">
        <f>ROUNDDOWN(D26*D9,0)</f>
        <v>0</v>
      </c>
      <c r="F31" s="204">
        <f>ROUNDDOWN(F26*D9,0)</f>
        <v>0</v>
      </c>
      <c r="H31" s="153"/>
      <c r="I31" s="414"/>
      <c r="J31" s="406"/>
      <c r="K31" s="154"/>
      <c r="L31" s="105"/>
      <c r="M31" s="105"/>
      <c r="N31" s="414"/>
      <c r="O31" s="407"/>
      <c r="P31" s="399"/>
      <c r="Q31" s="400"/>
      <c r="R31" s="400"/>
      <c r="S31" s="400"/>
      <c r="T31" s="400"/>
      <c r="U31" s="401"/>
    </row>
    <row r="32" spans="2:21" ht="15" customHeight="1" x14ac:dyDescent="0.2">
      <c r="B32" s="196" t="str">
        <f>CUR!B39</f>
        <v>Lesser of CUR Stated DF ($0), Gross Max Allowable DF ($0), or Max per RFA 16% ($0)</v>
      </c>
      <c r="C32" s="82"/>
      <c r="D32" s="230">
        <f>CUR!D39</f>
        <v>0</v>
      </c>
      <c r="E32" s="200"/>
      <c r="F32" s="96"/>
      <c r="G32" s="398" t="str">
        <f>IF(H29&gt;F21,"†The Stated DF is reduced by the amount the DF Portion exceeds the limit in cell F21.","")</f>
        <v/>
      </c>
      <c r="H32" s="106">
        <f>IF(OR(H29=0,ISERR(H33-H29)=TRUE),0,H33-H29)</f>
        <v>0</v>
      </c>
      <c r="I32" s="155">
        <f>H32</f>
        <v>0</v>
      </c>
      <c r="J32" s="156">
        <f>H32</f>
        <v>0</v>
      </c>
      <c r="K32" s="157"/>
      <c r="L32" s="107">
        <f>IF(OR(L29=0,ISERR(L33-L29)=TRUE),0,L33-L29)</f>
        <v>0</v>
      </c>
      <c r="M32" s="107">
        <f>IF(OR(M29=0,ISERR(M33-M29)=TRUE),0,M33-M29)</f>
        <v>0</v>
      </c>
      <c r="N32" s="108">
        <f>L32+M32</f>
        <v>0</v>
      </c>
      <c r="O32" s="109">
        <f>N32</f>
        <v>0</v>
      </c>
      <c r="P32" s="411" t="s">
        <v>84</v>
      </c>
      <c r="Q32" s="412"/>
      <c r="R32" s="412"/>
      <c r="S32" s="412"/>
      <c r="T32" s="412"/>
      <c r="U32" s="413"/>
    </row>
    <row r="33" spans="1:21" ht="15" customHeight="1" x14ac:dyDescent="0.2">
      <c r="B33" s="196" t="str">
        <f>"Lesser of FCCA Stated"&amp;IF(H29&gt;F21,"†","")&amp;" DF ("&amp;TEXT(F29-IF(H29&gt;F21,H29-F21,0),"$#,##0")&amp;"), Gross Max Allowable DF ("&amp;TEXT(F20,"$#,##0")&amp;"), or Max per "&amp;IF(OR(D9=B83,D9=B84,D9=B85,D9=B86),"RFA "&amp;TEXT(D9,"0%"),"Board "&amp;TEXT(D9,"0.00000000%"))&amp;" ("&amp;TEXT(ROUNDDOWN(F26*D9,0),"$#,##0")&amp;")"</f>
        <v>Lesser of FCCA Stated DF ($0), Gross Max Allowable DF ($0), or Max per RFA 16% ($0)</v>
      </c>
      <c r="C33" s="82"/>
      <c r="D33" s="96"/>
      <c r="E33" s="200"/>
      <c r="F33" s="230">
        <f>MIN(F29,F20,ROUNDDOWN(D9*F26,0))-IF(H29&gt;F21,H29-F21,0)</f>
        <v>0</v>
      </c>
      <c r="G33" s="398"/>
      <c r="H33" s="158">
        <f>IF(H29=0,0,IF($D9&gt;$B85,MIN(N($F21),H29-F34),MIN($F20,H29-F34)))</f>
        <v>0</v>
      </c>
      <c r="I33" s="361">
        <f>I29+I32</f>
        <v>0</v>
      </c>
      <c r="J33" s="160">
        <f>J29+J32</f>
        <v>0</v>
      </c>
      <c r="K33" s="161"/>
      <c r="L33" s="367">
        <f>IF(L29=0,0,MIN(L29,IF($D9&gt;$B85,MIN($D21,D32-M33),MIN($D20,D32))))</f>
        <v>0</v>
      </c>
      <c r="M33" s="105">
        <f>IF(M29=0,0,IF($D9&gt;$B85,MIN(M29,N($D22)),0))</f>
        <v>0</v>
      </c>
      <c r="N33" s="102">
        <f>L33+M33</f>
        <v>0</v>
      </c>
      <c r="O33" s="103">
        <f>O29+O32</f>
        <v>0</v>
      </c>
      <c r="P33" s="408" t="s">
        <v>87</v>
      </c>
      <c r="Q33" s="409"/>
      <c r="R33" s="409"/>
      <c r="S33" s="409"/>
      <c r="T33" s="409"/>
      <c r="U33" s="410"/>
    </row>
    <row r="34" spans="1:21" ht="15" customHeight="1" x14ac:dyDescent="0.2">
      <c r="B34" s="193" t="s">
        <v>690</v>
      </c>
      <c r="C34" s="113"/>
      <c r="D34" s="207">
        <f>D29-D32</f>
        <v>0</v>
      </c>
      <c r="E34" s="200"/>
      <c r="F34" s="207">
        <f>MAX(0,F29-F33)</f>
        <v>0</v>
      </c>
      <c r="G34" s="398"/>
      <c r="H34" s="153"/>
      <c r="I34" s="414" t="s">
        <v>691</v>
      </c>
      <c r="J34" s="406" t="s">
        <v>692</v>
      </c>
      <c r="K34" s="154"/>
      <c r="L34" s="105"/>
      <c r="M34" s="105"/>
      <c r="N34" s="414" t="s">
        <v>693</v>
      </c>
      <c r="O34" s="407" t="s">
        <v>694</v>
      </c>
      <c r="P34" s="399"/>
      <c r="Q34" s="400"/>
      <c r="R34" s="400"/>
      <c r="S34" s="400"/>
      <c r="T34" s="400"/>
      <c r="U34" s="401"/>
    </row>
    <row r="35" spans="1:21" ht="15" customHeight="1" x14ac:dyDescent="0.2">
      <c r="B35" s="194" t="s">
        <v>102</v>
      </c>
      <c r="C35" s="114"/>
      <c r="D35" s="208">
        <f>D27-D34</f>
        <v>0</v>
      </c>
      <c r="E35" s="209"/>
      <c r="F35" s="208">
        <f>F27-F34</f>
        <v>0</v>
      </c>
      <c r="G35" s="365"/>
      <c r="H35" s="153"/>
      <c r="I35" s="414"/>
      <c r="J35" s="406"/>
      <c r="K35" s="154"/>
      <c r="L35" s="105"/>
      <c r="M35" s="105"/>
      <c r="N35" s="414"/>
      <c r="O35" s="407"/>
      <c r="P35" s="399"/>
      <c r="Q35" s="400"/>
      <c r="R35" s="400"/>
      <c r="S35" s="400"/>
      <c r="T35" s="400"/>
      <c r="U35" s="401"/>
    </row>
    <row r="36" spans="1:21" ht="15" customHeight="1" x14ac:dyDescent="0.2">
      <c r="B36" s="191" t="s">
        <v>103</v>
      </c>
      <c r="C36" s="82"/>
      <c r="D36" s="204">
        <f>IF(D35-D12&lt;0,0,D35-D12)</f>
        <v>0</v>
      </c>
      <c r="E36" s="200"/>
      <c r="F36" s="204">
        <f>MAX(0,F35-D12)</f>
        <v>0</v>
      </c>
      <c r="G36" s="110" t="s">
        <v>34</v>
      </c>
      <c r="H36" s="153"/>
      <c r="I36" s="162"/>
      <c r="J36" s="163"/>
      <c r="K36" s="154"/>
      <c r="L36" s="105"/>
      <c r="M36" s="105"/>
      <c r="N36" s="111"/>
      <c r="O36" s="112"/>
      <c r="P36" s="399"/>
      <c r="Q36" s="400"/>
      <c r="R36" s="400"/>
      <c r="S36" s="400"/>
      <c r="T36" s="400"/>
      <c r="U36" s="401"/>
    </row>
    <row r="37" spans="1:21" ht="15" customHeight="1" x14ac:dyDescent="0.2">
      <c r="B37" s="191" t="s">
        <v>104</v>
      </c>
      <c r="C37" s="82"/>
      <c r="D37" s="210">
        <v>500000</v>
      </c>
      <c r="E37" s="213"/>
      <c r="F37" s="210">
        <v>250000</v>
      </c>
      <c r="G37" s="116" t="s">
        <v>35</v>
      </c>
      <c r="H37" s="153"/>
      <c r="I37" s="162"/>
      <c r="J37" s="163"/>
      <c r="K37" s="154"/>
      <c r="L37" s="105"/>
      <c r="M37" s="105"/>
      <c r="N37" s="111"/>
      <c r="O37" s="112"/>
      <c r="P37" s="399"/>
      <c r="Q37" s="400"/>
      <c r="R37" s="400"/>
      <c r="S37" s="400"/>
      <c r="T37" s="400"/>
      <c r="U37" s="401"/>
    </row>
    <row r="38" spans="1:21" ht="15" customHeight="1" x14ac:dyDescent="0.2">
      <c r="B38" s="191" t="s">
        <v>105</v>
      </c>
      <c r="C38" s="82"/>
      <c r="D38" s="212">
        <v>0.25</v>
      </c>
      <c r="E38" s="213"/>
      <c r="F38" s="212">
        <v>0.1</v>
      </c>
      <c r="G38" s="117"/>
      <c r="H38" s="153"/>
      <c r="I38" s="162"/>
      <c r="J38" s="163"/>
      <c r="K38" s="154"/>
      <c r="L38" s="105"/>
      <c r="M38" s="105"/>
      <c r="N38" s="111"/>
      <c r="O38" s="112"/>
      <c r="P38" s="399"/>
      <c r="Q38" s="400"/>
      <c r="R38" s="400"/>
      <c r="S38" s="400"/>
      <c r="T38" s="400"/>
      <c r="U38" s="401"/>
    </row>
    <row r="39" spans="1:21" ht="15" customHeight="1" x14ac:dyDescent="0.2">
      <c r="B39" s="191" t="str">
        <f>"$ amount asociated with Maximum % Adjustment of "&amp;TEXT(D38,"0%")</f>
        <v>$ amount asociated with Maximum % Adjustment of 25%</v>
      </c>
      <c r="C39" s="82"/>
      <c r="D39" s="203">
        <f>ROUND(D32*D38,$H$12)</f>
        <v>0</v>
      </c>
      <c r="E39" s="200"/>
      <c r="F39" s="204">
        <f>ROUND(F33*F38,$H$12)</f>
        <v>0</v>
      </c>
      <c r="G39" s="110" t="s">
        <v>36</v>
      </c>
      <c r="H39" s="153"/>
      <c r="I39" s="162"/>
      <c r="J39" s="163"/>
      <c r="K39" s="154"/>
      <c r="L39" s="105"/>
      <c r="M39" s="105"/>
      <c r="N39" s="111"/>
      <c r="O39" s="112"/>
      <c r="P39" s="399"/>
      <c r="Q39" s="400"/>
      <c r="R39" s="400"/>
      <c r="S39" s="400"/>
      <c r="T39" s="400"/>
      <c r="U39" s="401"/>
    </row>
    <row r="40" spans="1:21" ht="15" customHeight="1" x14ac:dyDescent="0.25">
      <c r="A40" s="88"/>
      <c r="B40" s="193" t="s">
        <v>107</v>
      </c>
      <c r="C40" s="113"/>
      <c r="D40" s="214">
        <f>MIN(D36,D37,D39)</f>
        <v>0</v>
      </c>
      <c r="E40" s="200"/>
      <c r="F40" s="214">
        <f>MIN(F36,F37,F39)</f>
        <v>0</v>
      </c>
      <c r="G40" s="110" t="s">
        <v>108</v>
      </c>
      <c r="H40" s="106">
        <f>H41-H33</f>
        <v>0</v>
      </c>
      <c r="I40" s="155">
        <f>H40</f>
        <v>0</v>
      </c>
      <c r="J40" s="156">
        <f>H40</f>
        <v>0</v>
      </c>
      <c r="K40" s="157"/>
      <c r="L40" s="107">
        <f>-IF(L29=0,0,$D42)</f>
        <v>0</v>
      </c>
      <c r="M40" s="107">
        <v>0</v>
      </c>
      <c r="N40" s="108">
        <f>L40+M40</f>
        <v>0</v>
      </c>
      <c r="O40" s="109">
        <f>N40</f>
        <v>0</v>
      </c>
      <c r="P40" s="411" t="s">
        <v>97</v>
      </c>
      <c r="Q40" s="412"/>
      <c r="R40" s="412"/>
      <c r="S40" s="412"/>
      <c r="T40" s="412"/>
      <c r="U40" s="413"/>
    </row>
    <row r="41" spans="1:21" ht="15" customHeight="1" x14ac:dyDescent="0.25">
      <c r="A41" s="88"/>
      <c r="B41" s="191" t="str">
        <f>"Gross Maximum Allowable DF ("&amp;TEXT(F20,"$#,##0.00")&amp;") less any Adjustment ("&amp;TEXT(F40,"$#,##0.00")&amp;") with this cost reduction step"</f>
        <v>Gross Maximum Allowable DF ($0.00) less any Adjustment ($0.00) with this cost reduction step</v>
      </c>
      <c r="C41" s="82"/>
      <c r="D41" s="203">
        <f>IF(D29=0,0,D20-D40)</f>
        <v>0</v>
      </c>
      <c r="E41" s="200"/>
      <c r="F41" s="203">
        <f>IF(F29=0,0,F33-F40)*0+F20-F40</f>
        <v>0</v>
      </c>
      <c r="G41" s="118" t="str">
        <f>"("&amp;TEXT(IF(OR($D9=21%,$D9=B87),IF(N($F21)=0,0,(F41-N(F22))/N($F21)),IF($F20=0,0,F41/$F20)),"0.0%")&amp;" of Max "&amp;IF(OR($D9=21%,$D9=B87),"Net DF)","DF)")</f>
        <v>(0.0% of Max DF)</v>
      </c>
      <c r="H41" s="375">
        <f>IF(F43&gt;0,F43-IF(D9&gt;B85,MIN(IF(AND(N(O26)&gt;0,N(O26)&lt;N(F22)),O26,N(F22)),MAX(M48,ROUNDDOWN(5%*F26,0))),0),0)</f>
        <v>0</v>
      </c>
      <c r="I41" s="362">
        <f>I33+I40</f>
        <v>0</v>
      </c>
      <c r="J41" s="164">
        <f>J33+J40</f>
        <v>0</v>
      </c>
      <c r="K41" s="165"/>
      <c r="L41" s="105">
        <f>IF(OR(L29=0,ISERR(L33-$D42)=TRUE),0,L33-$D42)</f>
        <v>0</v>
      </c>
      <c r="M41" s="105">
        <f>M33</f>
        <v>0</v>
      </c>
      <c r="N41" s="102">
        <f>L41+M41</f>
        <v>0</v>
      </c>
      <c r="O41" s="103">
        <f>O33+O40</f>
        <v>0</v>
      </c>
      <c r="P41" s="408" t="s">
        <v>98</v>
      </c>
      <c r="Q41" s="409"/>
      <c r="R41" s="409"/>
      <c r="S41" s="409"/>
      <c r="T41" s="409"/>
      <c r="U41" s="410"/>
    </row>
    <row r="42" spans="1:21" ht="15" customHeight="1" x14ac:dyDescent="0.25">
      <c r="A42" s="88"/>
      <c r="B42" s="191" t="s">
        <v>114</v>
      </c>
      <c r="C42" s="82"/>
      <c r="D42" s="203">
        <f>IF(D32-D41&lt;0,0,D32-D41)</f>
        <v>0</v>
      </c>
      <c r="E42" s="200"/>
      <c r="F42" s="203">
        <f>IF(F33-F41&lt;0,0,F33-F41)</f>
        <v>0</v>
      </c>
      <c r="H42" s="153"/>
      <c r="I42" s="405" t="s">
        <v>695</v>
      </c>
      <c r="J42" s="406" t="s">
        <v>696</v>
      </c>
      <c r="K42" s="154"/>
      <c r="L42" s="105"/>
      <c r="M42" s="105"/>
      <c r="N42" s="405" t="s">
        <v>90</v>
      </c>
      <c r="O42" s="407" t="s">
        <v>697</v>
      </c>
      <c r="P42" s="399"/>
      <c r="Q42" s="400"/>
      <c r="R42" s="400"/>
      <c r="S42" s="400"/>
      <c r="T42" s="400"/>
      <c r="U42" s="401"/>
    </row>
    <row r="43" spans="1:21" ht="15" customHeight="1" x14ac:dyDescent="0.25">
      <c r="A43" s="88"/>
      <c r="B43" s="191" t="s">
        <v>116</v>
      </c>
      <c r="C43" s="82"/>
      <c r="D43" s="215">
        <f>MIN(D32,D41)</f>
        <v>0</v>
      </c>
      <c r="E43" s="200"/>
      <c r="F43" s="215">
        <f>MIN(F33,F41)</f>
        <v>0</v>
      </c>
      <c r="G43" s="89"/>
      <c r="H43" s="153"/>
      <c r="I43" s="405"/>
      <c r="J43" s="406"/>
      <c r="K43" s="154"/>
      <c r="L43" s="105"/>
      <c r="M43" s="105"/>
      <c r="N43" s="405"/>
      <c r="O43" s="407"/>
      <c r="P43" s="399"/>
      <c r="Q43" s="400"/>
      <c r="R43" s="400"/>
      <c r="S43" s="400"/>
      <c r="T43" s="400"/>
      <c r="U43" s="401"/>
    </row>
    <row r="44" spans="1:21" ht="15" customHeight="1" x14ac:dyDescent="0.2">
      <c r="B44" s="194" t="s">
        <v>117</v>
      </c>
      <c r="C44" s="114"/>
      <c r="D44" s="216">
        <f>D35-D42</f>
        <v>0</v>
      </c>
      <c r="E44" s="209"/>
      <c r="F44" s="216">
        <f>F35-F42</f>
        <v>0</v>
      </c>
      <c r="G44" s="115"/>
      <c r="H44" s="153"/>
      <c r="I44" s="162"/>
      <c r="J44" s="163"/>
      <c r="K44" s="154"/>
      <c r="L44" s="105"/>
      <c r="M44" s="105"/>
      <c r="N44" s="111"/>
      <c r="O44" s="112"/>
      <c r="P44" s="399"/>
      <c r="Q44" s="400"/>
      <c r="R44" s="400"/>
      <c r="S44" s="400"/>
      <c r="T44" s="400"/>
      <c r="U44" s="401"/>
    </row>
    <row r="45" spans="1:21" ht="15" customHeight="1" thickBot="1" x14ac:dyDescent="0.25">
      <c r="A45" s="100"/>
      <c r="B45" s="195" t="s">
        <v>698</v>
      </c>
      <c r="C45" s="130"/>
      <c r="D45" s="217">
        <f>IF($D11=0,0,D44/$D11)</f>
        <v>0</v>
      </c>
      <c r="E45" s="200"/>
      <c r="F45" s="217">
        <f>IF($D11=0,0,F44/$D11)</f>
        <v>0</v>
      </c>
      <c r="G45" s="166"/>
      <c r="H45" s="153"/>
      <c r="I45" s="159"/>
      <c r="J45" s="163"/>
      <c r="K45" s="154"/>
      <c r="L45" s="105"/>
      <c r="M45" s="105"/>
      <c r="N45" s="111"/>
      <c r="O45" s="112"/>
      <c r="P45" s="399"/>
      <c r="Q45" s="400"/>
      <c r="R45" s="400"/>
      <c r="S45" s="400"/>
      <c r="T45" s="400"/>
      <c r="U45" s="401"/>
    </row>
    <row r="46" spans="1:21" ht="15" customHeight="1" thickTop="1" x14ac:dyDescent="0.2">
      <c r="B46" s="191" t="s">
        <v>119</v>
      </c>
      <c r="C46" s="82"/>
      <c r="D46" s="203">
        <f>IF(D44-$D12&lt;0,0,D44-$D12)</f>
        <v>0</v>
      </c>
      <c r="F46" s="203">
        <f>IF(D29&gt;D49,0,IF(F44-$D12&lt;0,0,F44-$D12))</f>
        <v>0</v>
      </c>
      <c r="H46" s="349"/>
      <c r="I46" s="350"/>
      <c r="J46" s="351"/>
      <c r="K46" s="154"/>
      <c r="L46" s="105"/>
      <c r="M46" s="105"/>
      <c r="N46" s="111"/>
      <c r="O46" s="112"/>
      <c r="P46" s="399"/>
      <c r="Q46" s="400"/>
      <c r="R46" s="400"/>
      <c r="S46" s="400"/>
      <c r="T46" s="400"/>
      <c r="U46" s="401"/>
    </row>
    <row r="47" spans="1:21" ht="15" customHeight="1" thickBot="1" x14ac:dyDescent="0.25">
      <c r="B47" s="191" t="s">
        <v>120</v>
      </c>
      <c r="C47" s="83"/>
      <c r="D47" s="317">
        <f>IF($D12=0,0,D46/$D12)</f>
        <v>0</v>
      </c>
      <c r="E47" s="316"/>
      <c r="F47" s="318">
        <f>IF($D12=0,0,F46/$D12)</f>
        <v>0</v>
      </c>
      <c r="G47" s="89"/>
      <c r="H47" s="346">
        <f>-(F43-F51)</f>
        <v>0</v>
      </c>
      <c r="I47" s="347">
        <f>H47</f>
        <v>0</v>
      </c>
      <c r="J47" s="348">
        <f>H47</f>
        <v>0</v>
      </c>
      <c r="K47" s="167"/>
      <c r="L47" s="120">
        <f>L48-L41</f>
        <v>0</v>
      </c>
      <c r="M47" s="120">
        <v>0</v>
      </c>
      <c r="N47" s="121">
        <f>L47+M47</f>
        <v>0</v>
      </c>
      <c r="O47" s="122">
        <f>N47</f>
        <v>0</v>
      </c>
      <c r="P47" s="402" t="s">
        <v>106</v>
      </c>
      <c r="Q47" s="403"/>
      <c r="R47" s="403"/>
      <c r="S47" s="403"/>
      <c r="T47" s="403"/>
      <c r="U47" s="404"/>
    </row>
    <row r="48" spans="1:21" ht="15" customHeight="1" thickTop="1" thickBot="1" x14ac:dyDescent="0.25">
      <c r="B48" s="193" t="s">
        <v>121</v>
      </c>
      <c r="C48" s="83"/>
      <c r="D48" s="203">
        <f>ROUNDDOWN(D47*D41,$H$12)</f>
        <v>0</v>
      </c>
      <c r="F48" s="89">
        <f>IF(ROUND(D40+D48,2)&gt;0,0,ROUNDDOWN(F47*F41,$H$12))</f>
        <v>0</v>
      </c>
      <c r="H48" s="168">
        <f>H41+H47</f>
        <v>0</v>
      </c>
      <c r="I48" s="169">
        <f>I41+I47</f>
        <v>0</v>
      </c>
      <c r="J48" s="170">
        <f>J41+J47</f>
        <v>0</v>
      </c>
      <c r="K48" s="171"/>
      <c r="L48" s="125">
        <f>D54-M48</f>
        <v>0</v>
      </c>
      <c r="M48" s="125">
        <f>M41</f>
        <v>0</v>
      </c>
      <c r="N48" s="126">
        <f>L48+M48</f>
        <v>0</v>
      </c>
      <c r="O48" s="127">
        <f>O41+O47</f>
        <v>0</v>
      </c>
      <c r="P48" s="415" t="s">
        <v>109</v>
      </c>
      <c r="Q48" s="416"/>
      <c r="R48" s="416"/>
      <c r="S48" s="416"/>
      <c r="T48" s="416"/>
      <c r="U48" s="417"/>
    </row>
    <row r="49" spans="1:21" ht="15" customHeight="1" x14ac:dyDescent="0.25">
      <c r="A49" s="88"/>
      <c r="B49" s="196" t="s">
        <v>699</v>
      </c>
      <c r="C49" s="83"/>
      <c r="D49" s="215">
        <f>MIN(D43,D41-D48)</f>
        <v>0</v>
      </c>
      <c r="F49" s="123">
        <f>F43-F48</f>
        <v>0</v>
      </c>
      <c r="G49" s="145" t="s">
        <v>123</v>
      </c>
      <c r="H49" s="158">
        <f>H32+H40+H47</f>
        <v>0</v>
      </c>
      <c r="I49" s="418" t="s">
        <v>700</v>
      </c>
      <c r="J49" s="420" t="s">
        <v>701</v>
      </c>
      <c r="K49" s="161"/>
      <c r="L49" s="172">
        <f>L32+L40+L47</f>
        <v>0</v>
      </c>
      <c r="M49" s="129">
        <f>M32+M40+M47</f>
        <v>0</v>
      </c>
      <c r="N49" s="418" t="s">
        <v>702</v>
      </c>
      <c r="O49" s="422" t="s">
        <v>703</v>
      </c>
      <c r="P49" s="424" t="s">
        <v>113</v>
      </c>
      <c r="Q49" s="425"/>
      <c r="R49" s="425"/>
      <c r="S49" s="425"/>
      <c r="T49" s="425"/>
      <c r="U49" s="426"/>
    </row>
    <row r="50" spans="1:21" ht="15" customHeight="1" thickBot="1" x14ac:dyDescent="0.3">
      <c r="A50" s="88"/>
      <c r="B50" s="191" t="s">
        <v>704</v>
      </c>
      <c r="C50" s="82"/>
      <c r="D50" s="315"/>
      <c r="F50" s="386">
        <v>0</v>
      </c>
      <c r="H50" s="168">
        <f>H49+L50</f>
        <v>0</v>
      </c>
      <c r="I50" s="419"/>
      <c r="J50" s="421"/>
      <c r="K50" s="173"/>
      <c r="L50" s="427">
        <f>O32+O40+O47</f>
        <v>0</v>
      </c>
      <c r="M50" s="428"/>
      <c r="N50" s="419"/>
      <c r="O50" s="423"/>
      <c r="P50" s="429" t="s">
        <v>115</v>
      </c>
      <c r="Q50" s="430"/>
      <c r="R50" s="430"/>
      <c r="S50" s="430"/>
      <c r="T50" s="430"/>
      <c r="U50" s="431"/>
    </row>
    <row r="51" spans="1:21" ht="15" customHeight="1" x14ac:dyDescent="0.25">
      <c r="A51" s="88"/>
      <c r="B51" s="196" t="s">
        <v>705</v>
      </c>
      <c r="D51" s="315"/>
      <c r="F51" s="123">
        <f>F49-F50</f>
        <v>0</v>
      </c>
    </row>
    <row r="52" spans="1:21" ht="15" customHeight="1" x14ac:dyDescent="0.2">
      <c r="B52" s="89"/>
    </row>
    <row r="53" spans="1:21" ht="15" customHeight="1" x14ac:dyDescent="0.2">
      <c r="B53" s="89"/>
    </row>
    <row r="54" spans="1:21" ht="15" customHeight="1" x14ac:dyDescent="0.2">
      <c r="B54" s="197" t="s">
        <v>124</v>
      </c>
      <c r="C54" s="192"/>
      <c r="D54" s="203">
        <f>MIN(D29,D49)</f>
        <v>0</v>
      </c>
      <c r="E54" s="200"/>
      <c r="F54" s="203">
        <f>MIN(F43,F51)</f>
        <v>0</v>
      </c>
      <c r="G54" s="145" t="s">
        <v>125</v>
      </c>
    </row>
    <row r="55" spans="1:21" ht="15" customHeight="1" x14ac:dyDescent="0.2">
      <c r="B55" s="197" t="s">
        <v>126</v>
      </c>
      <c r="C55" s="247"/>
      <c r="D55" s="203">
        <f>D27-(MAX(0,D29-D49))</f>
        <v>0</v>
      </c>
      <c r="E55" s="200"/>
      <c r="F55" s="203">
        <f>F44-(F43-F51)</f>
        <v>0</v>
      </c>
      <c r="J55" s="89"/>
    </row>
    <row r="56" spans="1:21" ht="15" customHeight="1" x14ac:dyDescent="0.2">
      <c r="B56" s="197" t="s">
        <v>127</v>
      </c>
      <c r="C56" s="247"/>
      <c r="D56" s="203">
        <f>IF(D11=0,0,D55/D11)</f>
        <v>0</v>
      </c>
      <c r="E56" s="200"/>
      <c r="F56" s="203">
        <f>IF(D11=0,0,F55/D11)</f>
        <v>0</v>
      </c>
    </row>
    <row r="57" spans="1:21" ht="15" customHeight="1" x14ac:dyDescent="0.2">
      <c r="B57" s="197" t="s">
        <v>128</v>
      </c>
      <c r="C57" s="197"/>
      <c r="D57" s="237">
        <f>CUR!D60</f>
        <v>0</v>
      </c>
      <c r="E57" s="200"/>
      <c r="F57" s="203">
        <f>D57+F25+(CUR!D25+CUR!D27)-F24+F54-D54</f>
        <v>0</v>
      </c>
    </row>
    <row r="58" spans="1:21" ht="15" customHeight="1" x14ac:dyDescent="0.2">
      <c r="B58" s="133"/>
      <c r="C58" s="132"/>
      <c r="D58" s="131"/>
      <c r="F58" s="131"/>
      <c r="G58" s="131"/>
    </row>
    <row r="59" spans="1:21" ht="15" customHeight="1" x14ac:dyDescent="0.2">
      <c r="B59" s="198" t="s">
        <v>129</v>
      </c>
      <c r="C59" s="247"/>
      <c r="D59" s="248">
        <f>IF(D12=0,0,D55/D12-1)</f>
        <v>0</v>
      </c>
      <c r="E59" s="200"/>
      <c r="F59" s="315"/>
    </row>
    <row r="60" spans="1:21" ht="15" customHeight="1" x14ac:dyDescent="0.2">
      <c r="B60" s="198" t="s">
        <v>130</v>
      </c>
      <c r="C60" s="197"/>
      <c r="D60" s="249">
        <v>0.05</v>
      </c>
      <c r="E60" s="200"/>
      <c r="F60" s="315"/>
      <c r="G60" s="79"/>
    </row>
    <row r="61" spans="1:21" ht="15" customHeight="1" x14ac:dyDescent="0.2">
      <c r="B61" s="198" t="s">
        <v>131</v>
      </c>
      <c r="C61" s="197"/>
      <c r="D61" s="231" t="str">
        <f>IF(D59&lt;=D60,"Yes","No")</f>
        <v>Yes</v>
      </c>
      <c r="E61" s="200"/>
      <c r="F61" s="315"/>
      <c r="G61" s="79"/>
    </row>
    <row r="62" spans="1:21" ht="15" customHeight="1" x14ac:dyDescent="0.2">
      <c r="B62" s="192"/>
      <c r="C62" s="197"/>
      <c r="D62" s="229"/>
      <c r="E62" s="200"/>
      <c r="F62" s="229"/>
    </row>
    <row r="63" spans="1:21" ht="15" customHeight="1" x14ac:dyDescent="0.2">
      <c r="B63" s="199" t="s">
        <v>132</v>
      </c>
      <c r="C63" s="199"/>
      <c r="D63" s="229">
        <f>D27-D55</f>
        <v>0</v>
      </c>
      <c r="E63" s="200"/>
      <c r="F63" s="229">
        <f>F27-F55+D63</f>
        <v>0</v>
      </c>
      <c r="G63" s="89"/>
    </row>
    <row r="64" spans="1:21" ht="15" customHeight="1" x14ac:dyDescent="0.2">
      <c r="B64" s="192" t="s">
        <v>133</v>
      </c>
      <c r="C64" s="192"/>
      <c r="D64" s="229">
        <f>IF(D55-D12&lt;0,0,D55-D12)</f>
        <v>0</v>
      </c>
      <c r="E64" s="200"/>
      <c r="F64" s="229">
        <f>IF(F55-D12&lt;0,0,F55-D12)</f>
        <v>0</v>
      </c>
    </row>
    <row r="65" spans="2:7" ht="15" customHeight="1" x14ac:dyDescent="0.2">
      <c r="B65" s="192"/>
      <c r="C65" s="192"/>
      <c r="D65" s="229"/>
      <c r="E65" s="200"/>
      <c r="F65" s="229"/>
    </row>
    <row r="66" spans="2:7" ht="15" customHeight="1" x14ac:dyDescent="0.2">
      <c r="B66" s="192" t="s">
        <v>134</v>
      </c>
      <c r="C66" s="192"/>
      <c r="D66" s="229">
        <f>D54</f>
        <v>0</v>
      </c>
      <c r="E66" s="200"/>
      <c r="F66" s="229">
        <f>F54</f>
        <v>0</v>
      </c>
    </row>
    <row r="67" spans="2:7" ht="15" customHeight="1" x14ac:dyDescent="0.2">
      <c r="B67" s="192" t="str">
        <f ca="1">IF(D4&gt;18%,"The maximum ODR DF portion of the 21% DF above that is NOT subject to any DF adjustments","")</f>
        <v>The maximum ODR DF portion of the 21% DF above that is NOT subject to any DF adjustments</v>
      </c>
      <c r="C67" s="81"/>
      <c r="D67" s="239" t="str">
        <f>IF(D9&gt;18%,D22,"")</f>
        <v/>
      </c>
      <c r="F67" s="131" t="str">
        <f>IF(D9&gt;18%,N(F22),"")</f>
        <v/>
      </c>
    </row>
    <row r="68" spans="2:7" ht="15" customHeight="1" x14ac:dyDescent="0.2">
      <c r="B68" s="192" t="str">
        <f ca="1">IF(D4&gt;18%,"Final DF that does not include the ODR allocation","")</f>
        <v>Final DF that does not include the ODR allocation</v>
      </c>
      <c r="C68" s="81"/>
      <c r="D68" s="239" t="str">
        <f>IF($D9&gt;18%,D66-D67,"")</f>
        <v/>
      </c>
      <c r="F68" s="131" t="str">
        <f>IF($D9&gt;18%,MAX(0,F66-F67),"")</f>
        <v/>
      </c>
    </row>
    <row r="69" spans="2:7" ht="15" customHeight="1" x14ac:dyDescent="0.2">
      <c r="G69" s="134"/>
    </row>
    <row r="70" spans="2:7" ht="15" customHeight="1" x14ac:dyDescent="0.2">
      <c r="B70" s="193" t="s">
        <v>135</v>
      </c>
      <c r="C70" s="193"/>
      <c r="D70" s="221">
        <f>D34+D42+D48</f>
        <v>0</v>
      </c>
      <c r="E70" s="222"/>
      <c r="F70" s="221">
        <f>F34+F42+D70</f>
        <v>0</v>
      </c>
      <c r="G70" s="134"/>
    </row>
    <row r="71" spans="2:7" ht="15" customHeight="1" x14ac:dyDescent="0.2">
      <c r="B71" s="191" t="s">
        <v>136</v>
      </c>
      <c r="C71" s="191"/>
      <c r="D71" s="251">
        <f>IF(D$29=0,0,D70/D$29)</f>
        <v>0</v>
      </c>
      <c r="E71" s="251"/>
      <c r="F71" s="251">
        <f>IF(D$29=0,0,F70/D$29)</f>
        <v>0</v>
      </c>
      <c r="G71" s="135"/>
    </row>
    <row r="72" spans="2:7" ht="15" customHeight="1" x14ac:dyDescent="0.25">
      <c r="B72" s="191" t="s">
        <v>137</v>
      </c>
      <c r="C72" s="191"/>
      <c r="D72" s="251">
        <f>IF(D$20=0,0,D54/D$20*D9)</f>
        <v>0</v>
      </c>
      <c r="E72" s="251"/>
      <c r="F72" s="251">
        <f>IF(D$20=0,0,F54/D$20*D9)</f>
        <v>0</v>
      </c>
      <c r="G72" s="174"/>
    </row>
    <row r="73" spans="2:7" ht="15" customHeight="1" x14ac:dyDescent="0.2">
      <c r="B73" s="191" t="s">
        <v>138</v>
      </c>
      <c r="C73" s="200"/>
      <c r="D73" s="251">
        <f>IF(D26=0,0,D66/D26)</f>
        <v>0</v>
      </c>
      <c r="E73" s="251"/>
      <c r="F73" s="251">
        <f>IF(F27-F29=0,0,F66/(F27-F29))</f>
        <v>0</v>
      </c>
    </row>
    <row r="80" spans="2:7" x14ac:dyDescent="0.2">
      <c r="B80" s="136" t="s">
        <v>706</v>
      </c>
    </row>
    <row r="83" spans="2:2" x14ac:dyDescent="0.2">
      <c r="B83" s="267">
        <v>0.1</v>
      </c>
    </row>
    <row r="84" spans="2:2" x14ac:dyDescent="0.2">
      <c r="B84" s="268">
        <v>0.16</v>
      </c>
    </row>
    <row r="85" spans="2:2" x14ac:dyDescent="0.2">
      <c r="B85" s="268">
        <v>0.18</v>
      </c>
    </row>
    <row r="86" spans="2:2" x14ac:dyDescent="0.2">
      <c r="B86" s="268">
        <v>0.21</v>
      </c>
    </row>
    <row r="87" spans="2:2" x14ac:dyDescent="0.2">
      <c r="B87" s="266">
        <f>CUR!B90</f>
        <v>0</v>
      </c>
    </row>
  </sheetData>
  <sheetProtection algorithmName="SHA-512" hashValue="cTt1q0o67y2TVuOledsB/9lCp2TGxkTu3ryk6JG3HlPygDHNGMpzoWBZ/P8W1hn73set3h7dnjULug9BrFH0UA==" saltValue="8tO1RQVWTdGePlI135e3YA==" spinCount="100000" sheet="1" formatCells="0"/>
  <mergeCells count="48">
    <mergeCell ref="B1:B2"/>
    <mergeCell ref="D1:F1"/>
    <mergeCell ref="I27:J27"/>
    <mergeCell ref="L27:M27"/>
    <mergeCell ref="N27:O27"/>
    <mergeCell ref="F10:F12"/>
    <mergeCell ref="H25:L25"/>
    <mergeCell ref="I30:I31"/>
    <mergeCell ref="J30:J31"/>
    <mergeCell ref="N30:N31"/>
    <mergeCell ref="O30:O31"/>
    <mergeCell ref="P30:U30"/>
    <mergeCell ref="P31:U31"/>
    <mergeCell ref="P37:U37"/>
    <mergeCell ref="P38:U38"/>
    <mergeCell ref="P39:U39"/>
    <mergeCell ref="P40:U40"/>
    <mergeCell ref="P28:U28"/>
    <mergeCell ref="P29:U29"/>
    <mergeCell ref="N34:N35"/>
    <mergeCell ref="O34:O35"/>
    <mergeCell ref="P34:U34"/>
    <mergeCell ref="P35:U35"/>
    <mergeCell ref="P36:U36"/>
    <mergeCell ref="P48:U48"/>
    <mergeCell ref="I49:I50"/>
    <mergeCell ref="J49:J50"/>
    <mergeCell ref="N49:N50"/>
    <mergeCell ref="O49:O50"/>
    <mergeCell ref="P49:U49"/>
    <mergeCell ref="L50:M50"/>
    <mergeCell ref="P50:U50"/>
    <mergeCell ref="G32:G34"/>
    <mergeCell ref="P44:U44"/>
    <mergeCell ref="P45:U45"/>
    <mergeCell ref="P46:U46"/>
    <mergeCell ref="P47:U47"/>
    <mergeCell ref="I42:I43"/>
    <mergeCell ref="J42:J43"/>
    <mergeCell ref="N42:N43"/>
    <mergeCell ref="O42:O43"/>
    <mergeCell ref="P42:U42"/>
    <mergeCell ref="P43:U43"/>
    <mergeCell ref="P41:U41"/>
    <mergeCell ref="P32:U32"/>
    <mergeCell ref="P33:U33"/>
    <mergeCell ref="I34:I35"/>
    <mergeCell ref="J34:J35"/>
  </mergeCells>
  <conditionalFormatting sqref="B21:B22 D21:D22 F21:F22 D50:D51 B67:F68">
    <cfRule type="expression" dxfId="18" priority="23">
      <formula>$D$9&lt;=18%</formula>
    </cfRule>
  </conditionalFormatting>
  <conditionalFormatting sqref="F29">
    <cfRule type="expression" dxfId="17" priority="328">
      <formula>AND(D40+D48&gt;0,F29&gt;D49)</formula>
    </cfRule>
  </conditionalFormatting>
  <conditionalFormatting sqref="F50">
    <cfRule type="expression" dxfId="16" priority="24">
      <formula>AND(D68&lt;D50,F50&gt;D68)</formula>
    </cfRule>
  </conditionalFormatting>
  <conditionalFormatting sqref="I30:I31 I34:I35">
    <cfRule type="expression" dxfId="15" priority="6">
      <formula>ROUNDDOWN(I29,$H$12)=ROUNDDOWN($F29,$H$12)</formula>
    </cfRule>
  </conditionalFormatting>
  <conditionalFormatting sqref="I49:I50">
    <cfRule type="expression" dxfId="14" priority="11">
      <formula>ROUNDDOWN(I48,$H$12)=ROUNDDOWN($F54,$H$12)</formula>
    </cfRule>
  </conditionalFormatting>
  <conditionalFormatting sqref="J30:J31">
    <cfRule type="expression" dxfId="13" priority="13">
      <formula>ROUNDDOWN(J29,$H$12)=ROUNDDOWN($F27,$H$12)</formula>
    </cfRule>
  </conditionalFormatting>
  <conditionalFormatting sqref="J34:J35 I42:I43">
    <cfRule type="expression" dxfId="12" priority="9">
      <formula>ROUNDDOWN(I33,$H$12)=ROUNDDOWN($F35,$H$12)</formula>
    </cfRule>
  </conditionalFormatting>
  <conditionalFormatting sqref="J42">
    <cfRule type="expression" dxfId="11" priority="14">
      <formula>ROUNDDOWN(J41,$H$12)=ROUNDDOWN($F44,$H$12)</formula>
    </cfRule>
  </conditionalFormatting>
  <conditionalFormatting sqref="J49:J50">
    <cfRule type="expression" dxfId="10" priority="16">
      <formula>ROUNDDOWN(J48,$H$12)=ROUNDDOWN($F55,$H$12)</formula>
    </cfRule>
  </conditionalFormatting>
  <conditionalFormatting sqref="N30:N31">
    <cfRule type="expression" dxfId="9" priority="337">
      <formula>ROUNDDOWN(N$29,$H$12)=ROUNDDOWN($D$29,$H$12)</formula>
    </cfRule>
  </conditionalFormatting>
  <conditionalFormatting sqref="N34:N35">
    <cfRule type="expression" dxfId="8" priority="7">
      <formula>ROUNDDOWN(ROUND(N$33,2),$H$12)=ROUNDDOWN(ROUND($D$32,2),$H$12)</formula>
    </cfRule>
  </conditionalFormatting>
  <conditionalFormatting sqref="N42:N43">
    <cfRule type="expression" dxfId="7" priority="18">
      <formula>ROUNDDOWN(N$41,$H$12)=ROUNDDOWN($D$43,$H$12)</formula>
    </cfRule>
  </conditionalFormatting>
  <conditionalFormatting sqref="N49:N50">
    <cfRule type="expression" dxfId="6" priority="19">
      <formula>ROUNDDOWN(N55,$H$12)=ROUNDDOWN($D60,$H$12)</formula>
    </cfRule>
  </conditionalFormatting>
  <conditionalFormatting sqref="O26">
    <cfRule type="expression" dxfId="5" priority="2">
      <formula>N($O$26)&gt;N($F$22)</formula>
    </cfRule>
  </conditionalFormatting>
  <conditionalFormatting sqref="O30:O31">
    <cfRule type="expression" dxfId="4" priority="12">
      <formula>ROUNDDOWN(O$29,$H$12)=ROUNDDOWN($D$27,$H$12)</formula>
    </cfRule>
  </conditionalFormatting>
  <conditionalFormatting sqref="O34:O35">
    <cfRule type="expression" dxfId="3" priority="10">
      <formula>ROUNDDOWN(O$33,$H$12)=ROUNDDOWN($D$35,$H$12)</formula>
    </cfRule>
  </conditionalFormatting>
  <conditionalFormatting sqref="O42:O43">
    <cfRule type="expression" dxfId="2" priority="15">
      <formula>ROUNDDOWN(O$41,$H$12)=ROUNDDOWN($D$44,$H$12)</formula>
    </cfRule>
  </conditionalFormatting>
  <conditionalFormatting sqref="O49:O50">
    <cfRule type="expression" dxfId="1" priority="17">
      <formula>ROUNDDOWN(O$48,$H$12)=ROUNDDOWN($D$55,$H$12)</formula>
    </cfRule>
  </conditionalFormatting>
  <conditionalFormatting sqref="G24">
    <cfRule type="expression" dxfId="0" priority="1">
      <formula>$D24&gt;0</formula>
    </cfRule>
  </conditionalFormatting>
  <printOptions horizontalCentered="1" headings="1" gridLines="1"/>
  <pageMargins left="0.25" right="0.25" top="0.25" bottom="0.25" header="0.3" footer="0.3"/>
  <pageSetup scale="66" orientation="portrait" r:id="rId1"/>
  <colBreaks count="1" manualBreakCount="1">
    <brk id="7" max="66" man="1"/>
  </colBreaks>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995710DA-FC29-475A-ACB7-3CA597AB297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26</vt:i4>
      </vt:variant>
    </vt:vector>
  </HeadingPairs>
  <TitlesOfParts>
    <vt:vector size="30" baseType="lpstr">
      <vt:lpstr>RFA</vt:lpstr>
      <vt:lpstr>CUR</vt:lpstr>
      <vt:lpstr>Data</vt:lpstr>
      <vt:lpstr>Both CUR &amp; FCCA</vt:lpstr>
      <vt:lpstr>RFA!AddOns</vt:lpstr>
      <vt:lpstr>RFA!AddOns2</vt:lpstr>
      <vt:lpstr>RFA!AppDue</vt:lpstr>
      <vt:lpstr>RFA!Base01</vt:lpstr>
      <vt:lpstr>RFA!Base02</vt:lpstr>
      <vt:lpstr>RFA!Base03</vt:lpstr>
      <vt:lpstr>RFA!Base04</vt:lpstr>
      <vt:lpstr>RFA!Counties</vt:lpstr>
      <vt:lpstr>RFA!Descriptions</vt:lpstr>
      <vt:lpstr>RFA!Escalate01</vt:lpstr>
      <vt:lpstr>RFA!Escalate02</vt:lpstr>
      <vt:lpstr>RFA!Escalate03</vt:lpstr>
      <vt:lpstr>Escalate04</vt:lpstr>
      <vt:lpstr>RFA!Escalate05</vt:lpstr>
      <vt:lpstr>RFA!Identify</vt:lpstr>
      <vt:lpstr>RFA!MultiplierNames</vt:lpstr>
      <vt:lpstr>RFA!MultiplierNumbers</vt:lpstr>
      <vt:lpstr>'Both CUR &amp; FCCA'!Print_Area</vt:lpstr>
      <vt:lpstr>CUR!Print_Area</vt:lpstr>
      <vt:lpstr>RFA!RFAs</vt:lpstr>
      <vt:lpstr>RFA!SF_RFAs</vt:lpstr>
      <vt:lpstr>TDC_Table</vt:lpstr>
      <vt:lpstr>RFA!Types</vt:lpstr>
      <vt:lpstr>RFA!Year</vt:lpstr>
      <vt:lpstr>RFA!Years</vt:lpstr>
      <vt:lpstr>RFA!YesNo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Kevin Tatreau</dc:creator>
  <cp:keywords/>
  <dc:description/>
  <cp:lastModifiedBy>Tracy Willis</cp:lastModifiedBy>
  <cp:revision/>
  <dcterms:created xsi:type="dcterms:W3CDTF">2021-04-14T14:41:56Z</dcterms:created>
  <dcterms:modified xsi:type="dcterms:W3CDTF">2026-09-22T19:57:51Z</dcterms:modified>
  <cp:category/>
  <cp:contentStatus/>
</cp:coreProperties>
</file>