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1 App Sub Reports/2021-103 Homeless/"/>
    </mc:Choice>
  </mc:AlternateContent>
  <xr:revisionPtr revIDLastSave="0" documentId="8_{8495AC2A-57CE-4E0D-A629-393E2303239A}" xr6:coauthVersionLast="45" xr6:coauthVersionMax="45" xr10:uidLastSave="{00000000-0000-0000-0000-000000000000}"/>
  <bookViews>
    <workbookView xWindow="19090" yWindow="-110" windowWidth="19420" windowHeight="10420" xr2:uid="{CC89476B-3526-4359-BFF9-5A141D5D5AE4}"/>
  </bookViews>
  <sheets>
    <sheet name="for posting" sheetId="1" r:id="rId1"/>
  </sheets>
  <definedNames>
    <definedName name="_xlnm._FilterDatabase" localSheetId="0" hidden="1">'for posting'!$A$1:$AE$1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" l="1"/>
  <c r="AF10" i="1" s="1"/>
  <c r="AF9" i="1"/>
  <c r="X9" i="1"/>
  <c r="X8" i="1"/>
  <c r="AF8" i="1" s="1"/>
  <c r="AF7" i="1"/>
  <c r="X7" i="1"/>
  <c r="X6" i="1"/>
  <c r="AF6" i="1" s="1"/>
  <c r="AF5" i="1"/>
  <c r="X5" i="1"/>
  <c r="X4" i="1"/>
  <c r="AF4" i="1" s="1"/>
  <c r="X3" i="1"/>
  <c r="AF3" i="1" s="1"/>
  <c r="X2" i="1"/>
  <c r="AF2" i="1" s="1"/>
</calcChain>
</file>

<file path=xl/sharedStrings.xml><?xml version="1.0" encoding="utf-8"?>
<sst xmlns="http://schemas.openxmlformats.org/spreadsheetml/2006/main" count="197" uniqueCount="119">
  <si>
    <t>AppNumber</t>
  </si>
  <si>
    <t>Name of proposed Development</t>
  </si>
  <si>
    <t>County</t>
  </si>
  <si>
    <t>Region</t>
  </si>
  <si>
    <t>Development Location</t>
  </si>
  <si>
    <t>Demographic %</t>
  </si>
  <si>
    <t>Name Of Applicant</t>
  </si>
  <si>
    <t>NP?</t>
  </si>
  <si>
    <t>Developer</t>
  </si>
  <si>
    <t xml:space="preserve">Authorized Contact </t>
  </si>
  <si>
    <t>Operational Contact</t>
  </si>
  <si>
    <t>Dev Category</t>
  </si>
  <si>
    <t>DevType</t>
  </si>
  <si>
    <t>ESS</t>
  </si>
  <si>
    <t>Scattered Sites</t>
  </si>
  <si>
    <t>DLP latitude</t>
  </si>
  <si>
    <t>DLP longitude</t>
  </si>
  <si>
    <t>Scattered Sites latlong</t>
  </si>
  <si>
    <t>Total Units</t>
  </si>
  <si>
    <t>NC Units</t>
  </si>
  <si>
    <t>Rehab Units</t>
  </si>
  <si>
    <t>Minimum SetAside per Sec 42</t>
  </si>
  <si>
    <t>Total Pct Set Aside</t>
  </si>
  <si>
    <t>Number of Set-Aside Units</t>
  </si>
  <si>
    <t>Competitive HC Request Amount</t>
  </si>
  <si>
    <t>Funding Requested  SAIL</t>
  </si>
  <si>
    <t>ELI Loan Amount</t>
  </si>
  <si>
    <t>Total SAIL</t>
  </si>
  <si>
    <t>NHTF Requested</t>
  </si>
  <si>
    <t>Cash Funding   total</t>
  </si>
  <si>
    <t>QFA Land donation</t>
  </si>
  <si>
    <t>Leveraging</t>
  </si>
  <si>
    <t>Lottery</t>
  </si>
  <si>
    <t>2021-290CS</t>
  </si>
  <si>
    <t>Brentwood Village</t>
  </si>
  <si>
    <t>Volusia</t>
  </si>
  <si>
    <t>North</t>
  </si>
  <si>
    <t>Brentwood Drive, at the SE corner of Brentwood Drive and Derbyshire Road</t>
  </si>
  <si>
    <t>50 Homeless</t>
  </si>
  <si>
    <t>Turnstone Eustis, LP</t>
  </si>
  <si>
    <t>Y</t>
  </si>
  <si>
    <t>Turnstone Development Corporation; Clermont Ridge II Developer, LLC</t>
  </si>
  <si>
    <t>William Schneider</t>
  </si>
  <si>
    <t>Michael A Hartman</t>
  </si>
  <si>
    <t>NC</t>
  </si>
  <si>
    <t>G</t>
  </si>
  <si>
    <t>N</t>
  </si>
  <si>
    <t>40% @ 60%</t>
  </si>
  <si>
    <t>2021-291CS</t>
  </si>
  <si>
    <t>Osprey Landing</t>
  </si>
  <si>
    <t>Miami-Dade</t>
  </si>
  <si>
    <t>South</t>
  </si>
  <si>
    <t>1557 NE 164th Street, North Miami Beach, Florida</t>
  </si>
  <si>
    <t>51 Homeless</t>
  </si>
  <si>
    <t>Osprey Landing ACRUVA, LLC</t>
  </si>
  <si>
    <t>ACRUVA Community Developers, LLC; ADC Communities II, LLC</t>
  </si>
  <si>
    <t>Daniel F. Acosta</t>
  </si>
  <si>
    <t>Timothy M. Babcock</t>
  </si>
  <si>
    <t>HR</t>
  </si>
  <si>
    <t>Not Applicable</t>
  </si>
  <si>
    <t>2021-292CS</t>
  </si>
  <si>
    <t>John Lewis Gardens</t>
  </si>
  <si>
    <t>26500 S. Dixie Highway</t>
  </si>
  <si>
    <t>52 Homeless</t>
  </si>
  <si>
    <t>John Lewis Gardens ACRUVA, LLC</t>
  </si>
  <si>
    <t>MR 5/6</t>
  </si>
  <si>
    <t>N/A</t>
  </si>
  <si>
    <t>2021-293CSN</t>
  </si>
  <si>
    <t>Orchid Lake</t>
  </si>
  <si>
    <t>Brevard</t>
  </si>
  <si>
    <t>Central</t>
  </si>
  <si>
    <t>Michigan Ave, Michigan Ave and Cocoa Lakes Drive, Cocoa</t>
  </si>
  <si>
    <t>53 Homeless</t>
  </si>
  <si>
    <t>HTG Orchid Lake, Ltd.</t>
  </si>
  <si>
    <t>HTG Orchid Lake Developer, LLC; Housing for Homeless, Inc.</t>
  </si>
  <si>
    <t>Matthew A. Rieger</t>
  </si>
  <si>
    <t>Jordan Tolman</t>
  </si>
  <si>
    <t>28.385328, -80.748042</t>
  </si>
  <si>
    <t>2021-294CSN</t>
  </si>
  <si>
    <t>Alto Tower</t>
  </si>
  <si>
    <t>2291, 2277, 2267 NW 36 ST. &amp; 3618 NW 22 CT., Miami</t>
  </si>
  <si>
    <t>54 Homeless</t>
  </si>
  <si>
    <t>Blue CASL Dade, LLC</t>
  </si>
  <si>
    <t>Blue Sky Developer, LLC; CASL Developer, LLC</t>
  </si>
  <si>
    <t>Shawn Wilson</t>
  </si>
  <si>
    <t>Scott Macdonald</t>
  </si>
  <si>
    <t>25.809656, -80.233676</t>
  </si>
  <si>
    <t>2021-295CSN</t>
  </si>
  <si>
    <t>Melrose Park Estates</t>
  </si>
  <si>
    <t>On NW 27th Ave., southeast of the intersection of NW 27th Ave. and NW 30th St.</t>
  </si>
  <si>
    <t>55 Homeless</t>
  </si>
  <si>
    <t>Melrose Park Estates, LLLP</t>
  </si>
  <si>
    <t>Pinnacle Communities, LLC; CH Melrose, LLC</t>
  </si>
  <si>
    <t>David O. Deutch</t>
  </si>
  <si>
    <t>Jennifer C. Sanz</t>
  </si>
  <si>
    <t>2021-296CSN</t>
  </si>
  <si>
    <t>Village at Cedar Hills</t>
  </si>
  <si>
    <t>Duval</t>
  </si>
  <si>
    <t>0 Harlow Boulevard Jacksonville FL 32210 Re# 014327 1000</t>
  </si>
  <si>
    <t>56 Homeless</t>
  </si>
  <si>
    <t>Ability VCH, LLC</t>
  </si>
  <si>
    <t>Ability Housing, Inc.</t>
  </si>
  <si>
    <t>Shannon L. Nazworth</t>
  </si>
  <si>
    <t>Andrew S. Fink</t>
  </si>
  <si>
    <t>2021-297CS</t>
  </si>
  <si>
    <t>Vincentian Village</t>
  </si>
  <si>
    <t>Pinellas</t>
  </si>
  <si>
    <t>Tampa Bay</t>
  </si>
  <si>
    <t>401 15th Street North  St. Petersburg, Florida 33705</t>
  </si>
  <si>
    <t>57 Homeless</t>
  </si>
  <si>
    <t>Ability SVdP, LLC</t>
  </si>
  <si>
    <t>2021-298CS</t>
  </si>
  <si>
    <t>Notre Maison</t>
  </si>
  <si>
    <t>On NE 62nd Street, northeast of the intersection of NE 2nd Avenue and NE 62nd Street in Miami, Florida</t>
  </si>
  <si>
    <t>58 Homeless</t>
  </si>
  <si>
    <t>Notre Maison I, LLLP</t>
  </si>
  <si>
    <t>Carrfour Supportive Housing, Inc.</t>
  </si>
  <si>
    <t>Stephanie Berman</t>
  </si>
  <si>
    <t>Paola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</si>
</sst>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C396-9AF0-4C49-91EF-D2C18C9C832F}">
  <dimension ref="A1:AG1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2" x14ac:dyDescent="0.35"/>
  <cols>
    <col min="1" max="1" width="10.7265625" style="3" customWidth="1"/>
    <col min="2" max="2" width="15.453125" style="3" customWidth="1"/>
    <col min="3" max="3" width="9" style="3" bestFit="1" customWidth="1"/>
    <col min="4" max="4" width="9" style="3" customWidth="1"/>
    <col min="5" max="5" width="29.26953125" style="3" customWidth="1"/>
    <col min="6" max="6" width="11.54296875" style="3" bestFit="1" customWidth="1"/>
    <col min="7" max="7" width="15.90625" style="3" customWidth="1"/>
    <col min="8" max="8" width="3.54296875" style="11" bestFit="1" customWidth="1"/>
    <col min="9" max="9" width="24.81640625" style="3" bestFit="1" customWidth="1"/>
    <col min="10" max="10" width="9.1796875" style="3" customWidth="1"/>
    <col min="11" max="11" width="9.36328125" style="3" customWidth="1"/>
    <col min="12" max="12" width="8.54296875" style="11" customWidth="1"/>
    <col min="13" max="13" width="6.81640625" style="11" bestFit="1" customWidth="1"/>
    <col min="14" max="14" width="3.26953125" style="11" bestFit="1" customWidth="1"/>
    <col min="15" max="15" width="7.453125" style="11" customWidth="1"/>
    <col min="16" max="16" width="9.08984375" style="3" bestFit="1" customWidth="1"/>
    <col min="17" max="17" width="10.36328125" style="3" bestFit="1" customWidth="1"/>
    <col min="18" max="18" width="8.81640625" style="3" customWidth="1"/>
    <col min="19" max="19" width="5.90625" style="11" customWidth="1"/>
    <col min="20" max="20" width="4.6328125" style="11" customWidth="1"/>
    <col min="21" max="21" width="7.1796875" style="11" customWidth="1"/>
    <col min="22" max="22" width="10.08984375" style="3" customWidth="1"/>
    <col min="23" max="23" width="6.54296875" style="11" customWidth="1"/>
    <col min="24" max="24" width="6.54296875" style="12" customWidth="1"/>
    <col min="25" max="25" width="9.7265625" style="3" customWidth="1"/>
    <col min="26" max="26" width="8.08984375" style="3" bestFit="1" customWidth="1"/>
    <col min="27" max="27" width="6.81640625" style="3" bestFit="1" customWidth="1"/>
    <col min="28" max="28" width="8" style="3" bestFit="1" customWidth="1"/>
    <col min="29" max="29" width="8.36328125" style="11" customWidth="1"/>
    <col min="30" max="30" width="9.1796875" style="11" customWidth="1"/>
    <col min="31" max="31" width="7.26953125" style="11" customWidth="1"/>
    <col min="32" max="32" width="8.7265625" style="12"/>
    <col min="33" max="33" width="5.7265625" style="11" bestFit="1" customWidth="1"/>
    <col min="34" max="16384" width="8.7265625" style="3"/>
  </cols>
  <sheetData>
    <row r="1" spans="1:33" ht="4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 t="s">
        <v>31</v>
      </c>
      <c r="AG1" s="1" t="s">
        <v>32</v>
      </c>
    </row>
    <row r="2" spans="1:33" ht="36" x14ac:dyDescent="0.35">
      <c r="A2" s="4" t="s">
        <v>33</v>
      </c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5" t="s">
        <v>40</v>
      </c>
      <c r="I2" s="4" t="s">
        <v>41</v>
      </c>
      <c r="J2" s="4" t="s">
        <v>42</v>
      </c>
      <c r="K2" s="4" t="s">
        <v>43</v>
      </c>
      <c r="L2" s="5" t="s">
        <v>44</v>
      </c>
      <c r="M2" s="5" t="s">
        <v>45</v>
      </c>
      <c r="N2" s="5" t="s">
        <v>40</v>
      </c>
      <c r="O2" s="5" t="s">
        <v>46</v>
      </c>
      <c r="P2" s="4">
        <v>29.218682000000001</v>
      </c>
      <c r="Q2" s="4">
        <v>-81.055865999999995</v>
      </c>
      <c r="R2" s="4"/>
      <c r="S2" s="5">
        <v>84</v>
      </c>
      <c r="T2" s="5">
        <v>84</v>
      </c>
      <c r="U2" s="5">
        <v>0</v>
      </c>
      <c r="V2" s="4" t="s">
        <v>47</v>
      </c>
      <c r="W2" s="5">
        <v>100</v>
      </c>
      <c r="X2" s="6">
        <f>ROUNDUP(W2*S2,0)/100</f>
        <v>84</v>
      </c>
      <c r="Y2" s="7">
        <v>1700000</v>
      </c>
      <c r="Z2" s="7">
        <v>4859250</v>
      </c>
      <c r="AA2" s="7">
        <v>271800</v>
      </c>
      <c r="AB2" s="8">
        <v>5131050</v>
      </c>
      <c r="AC2" s="5" t="s">
        <v>46</v>
      </c>
      <c r="AD2" s="5"/>
      <c r="AE2" s="5" t="s">
        <v>46</v>
      </c>
      <c r="AF2" s="9">
        <f>((Y2*9)+Z2)/X2</f>
        <v>239991.07142857142</v>
      </c>
      <c r="AG2" s="5">
        <v>2</v>
      </c>
    </row>
    <row r="3" spans="1:33" ht="24" x14ac:dyDescent="0.35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46</v>
      </c>
      <c r="I3" s="4" t="s">
        <v>55</v>
      </c>
      <c r="J3" s="4" t="s">
        <v>56</v>
      </c>
      <c r="K3" s="4" t="s">
        <v>57</v>
      </c>
      <c r="L3" s="5" t="s">
        <v>44</v>
      </c>
      <c r="M3" s="5" t="s">
        <v>58</v>
      </c>
      <c r="N3" s="5" t="s">
        <v>40</v>
      </c>
      <c r="O3" s="5" t="s">
        <v>46</v>
      </c>
      <c r="P3" s="4">
        <v>25.926943000000001</v>
      </c>
      <c r="Q3" s="4">
        <v>-80.168701999999996</v>
      </c>
      <c r="R3" s="4"/>
      <c r="S3" s="5">
        <v>80</v>
      </c>
      <c r="T3" s="5">
        <v>80</v>
      </c>
      <c r="U3" s="5">
        <v>0</v>
      </c>
      <c r="V3" s="4" t="s">
        <v>47</v>
      </c>
      <c r="W3" s="5">
        <v>100</v>
      </c>
      <c r="X3" s="6">
        <f>ROUNDUP(W3*S3,0)/100</f>
        <v>80</v>
      </c>
      <c r="Y3" s="7">
        <v>2375000</v>
      </c>
      <c r="Z3" s="7">
        <v>4595650</v>
      </c>
      <c r="AA3" s="7">
        <v>535400</v>
      </c>
      <c r="AB3" s="8">
        <v>5131050</v>
      </c>
      <c r="AC3" s="5" t="s">
        <v>46</v>
      </c>
      <c r="AD3" s="5" t="s">
        <v>59</v>
      </c>
      <c r="AE3" s="5" t="s">
        <v>46</v>
      </c>
      <c r="AF3" s="9">
        <f>((Y3*9)+Z3)/X3</f>
        <v>324633.125</v>
      </c>
      <c r="AG3" s="5">
        <v>4</v>
      </c>
    </row>
    <row r="4" spans="1:33" ht="24" x14ac:dyDescent="0.35">
      <c r="A4" s="4" t="s">
        <v>60</v>
      </c>
      <c r="B4" s="4" t="s">
        <v>61</v>
      </c>
      <c r="C4" s="4" t="s">
        <v>50</v>
      </c>
      <c r="D4" s="4" t="s">
        <v>51</v>
      </c>
      <c r="E4" s="4" t="s">
        <v>62</v>
      </c>
      <c r="F4" s="4" t="s">
        <v>63</v>
      </c>
      <c r="G4" s="4" t="s">
        <v>64</v>
      </c>
      <c r="H4" s="5" t="s">
        <v>46</v>
      </c>
      <c r="I4" s="4" t="s">
        <v>55</v>
      </c>
      <c r="J4" s="4" t="s">
        <v>56</v>
      </c>
      <c r="K4" s="4" t="s">
        <v>57</v>
      </c>
      <c r="L4" s="5" t="s">
        <v>44</v>
      </c>
      <c r="M4" s="5" t="s">
        <v>65</v>
      </c>
      <c r="N4" s="5" t="s">
        <v>40</v>
      </c>
      <c r="O4" s="5" t="s">
        <v>46</v>
      </c>
      <c r="P4" s="4">
        <v>25.520752000000002</v>
      </c>
      <c r="Q4" s="4">
        <v>-80.426013999999995</v>
      </c>
      <c r="R4" s="4"/>
      <c r="S4" s="5">
        <v>80</v>
      </c>
      <c r="T4" s="5">
        <v>80</v>
      </c>
      <c r="U4" s="5">
        <v>0</v>
      </c>
      <c r="V4" s="4" t="s">
        <v>47</v>
      </c>
      <c r="W4" s="5">
        <v>100</v>
      </c>
      <c r="X4" s="6">
        <f>ROUNDUP(W4*S4,0)/100</f>
        <v>80</v>
      </c>
      <c r="Y4" s="7">
        <v>2375000</v>
      </c>
      <c r="Z4" s="7">
        <v>4651950</v>
      </c>
      <c r="AA4" s="7">
        <v>479100</v>
      </c>
      <c r="AB4" s="8">
        <v>5131050</v>
      </c>
      <c r="AC4" s="5" t="s">
        <v>46</v>
      </c>
      <c r="AD4" s="5" t="s">
        <v>66</v>
      </c>
      <c r="AE4" s="5" t="s">
        <v>46</v>
      </c>
      <c r="AF4" s="9">
        <f>((Y4*9)+Z4)/X4</f>
        <v>325336.875</v>
      </c>
      <c r="AG4" s="5">
        <v>5</v>
      </c>
    </row>
    <row r="5" spans="1:33" ht="24" x14ac:dyDescent="0.35">
      <c r="A5" s="4" t="s">
        <v>67</v>
      </c>
      <c r="B5" s="4" t="s">
        <v>68</v>
      </c>
      <c r="C5" s="4" t="s">
        <v>69</v>
      </c>
      <c r="D5" s="4" t="s">
        <v>70</v>
      </c>
      <c r="E5" s="4" t="s">
        <v>71</v>
      </c>
      <c r="F5" s="4" t="s">
        <v>72</v>
      </c>
      <c r="G5" s="4" t="s">
        <v>73</v>
      </c>
      <c r="H5" s="5" t="s">
        <v>40</v>
      </c>
      <c r="I5" s="4" t="s">
        <v>74</v>
      </c>
      <c r="J5" s="4" t="s">
        <v>75</v>
      </c>
      <c r="K5" s="4" t="s">
        <v>76</v>
      </c>
      <c r="L5" s="5" t="s">
        <v>44</v>
      </c>
      <c r="M5" s="5" t="s">
        <v>45</v>
      </c>
      <c r="N5" s="5" t="s">
        <v>46</v>
      </c>
      <c r="O5" s="5" t="s">
        <v>40</v>
      </c>
      <c r="P5" s="4">
        <v>28.388722000000001</v>
      </c>
      <c r="Q5" s="4">
        <v>-80.748339000000001</v>
      </c>
      <c r="R5" s="4" t="s">
        <v>77</v>
      </c>
      <c r="S5" s="5">
        <v>90</v>
      </c>
      <c r="T5" s="5">
        <v>90</v>
      </c>
      <c r="U5" s="5">
        <v>0</v>
      </c>
      <c r="V5" s="4" t="s">
        <v>47</v>
      </c>
      <c r="W5" s="5">
        <v>100</v>
      </c>
      <c r="X5" s="6">
        <f>ROUNDUP(W5*S5,0)/100</f>
        <v>90</v>
      </c>
      <c r="Y5" s="7">
        <v>1700000</v>
      </c>
      <c r="Z5" s="7">
        <v>4751050</v>
      </c>
      <c r="AA5" s="7">
        <v>380000</v>
      </c>
      <c r="AB5" s="8">
        <v>5131050</v>
      </c>
      <c r="AC5" s="5" t="s">
        <v>40</v>
      </c>
      <c r="AD5" s="10">
        <v>350000</v>
      </c>
      <c r="AE5" s="5" t="s">
        <v>46</v>
      </c>
      <c r="AF5" s="9">
        <f>((Y5*9)+Z5)/X5</f>
        <v>222789.44444444444</v>
      </c>
      <c r="AG5" s="5">
        <v>6</v>
      </c>
    </row>
    <row r="6" spans="1:33" ht="24" x14ac:dyDescent="0.35">
      <c r="A6" s="4" t="s">
        <v>78</v>
      </c>
      <c r="B6" s="4" t="s">
        <v>79</v>
      </c>
      <c r="C6" s="4" t="s">
        <v>50</v>
      </c>
      <c r="D6" s="4" t="s">
        <v>51</v>
      </c>
      <c r="E6" s="4" t="s">
        <v>80</v>
      </c>
      <c r="F6" s="4" t="s">
        <v>81</v>
      </c>
      <c r="G6" s="4" t="s">
        <v>82</v>
      </c>
      <c r="H6" s="5" t="s">
        <v>40</v>
      </c>
      <c r="I6" s="4" t="s">
        <v>83</v>
      </c>
      <c r="J6" s="4" t="s">
        <v>84</v>
      </c>
      <c r="K6" s="4" t="s">
        <v>85</v>
      </c>
      <c r="L6" s="5" t="s">
        <v>44</v>
      </c>
      <c r="M6" s="5" t="s">
        <v>58</v>
      </c>
      <c r="N6" s="5" t="s">
        <v>40</v>
      </c>
      <c r="O6" s="5" t="s">
        <v>40</v>
      </c>
      <c r="P6" s="4">
        <v>25.809591999999999</v>
      </c>
      <c r="Q6" s="4">
        <v>-80.233220000000003</v>
      </c>
      <c r="R6" s="4" t="s">
        <v>86</v>
      </c>
      <c r="S6" s="5">
        <v>84</v>
      </c>
      <c r="T6" s="5">
        <v>84</v>
      </c>
      <c r="U6" s="5">
        <v>0</v>
      </c>
      <c r="V6" s="4" t="s">
        <v>47</v>
      </c>
      <c r="W6" s="5">
        <v>100</v>
      </c>
      <c r="X6" s="6">
        <f>ROUNDUP(W6*S6,0)/100</f>
        <v>84</v>
      </c>
      <c r="Y6" s="7">
        <v>2375000</v>
      </c>
      <c r="Z6" s="7">
        <v>4600000</v>
      </c>
      <c r="AA6" s="7">
        <v>459600</v>
      </c>
      <c r="AB6" s="8">
        <v>5059600</v>
      </c>
      <c r="AC6" s="5" t="s">
        <v>40</v>
      </c>
      <c r="AD6" s="5"/>
      <c r="AE6" s="5" t="s">
        <v>46</v>
      </c>
      <c r="AF6" s="9">
        <f>((Y6*9)+Z6)/X6</f>
        <v>309226.19047619047</v>
      </c>
      <c r="AG6" s="5">
        <v>7</v>
      </c>
    </row>
    <row r="7" spans="1:33" ht="36" x14ac:dyDescent="0.35">
      <c r="A7" s="4" t="s">
        <v>87</v>
      </c>
      <c r="B7" s="4" t="s">
        <v>88</v>
      </c>
      <c r="C7" s="4" t="s">
        <v>50</v>
      </c>
      <c r="D7" s="4" t="s">
        <v>51</v>
      </c>
      <c r="E7" s="4" t="s">
        <v>89</v>
      </c>
      <c r="F7" s="4" t="s">
        <v>90</v>
      </c>
      <c r="G7" s="4" t="s">
        <v>91</v>
      </c>
      <c r="H7" s="5" t="s">
        <v>40</v>
      </c>
      <c r="I7" s="4" t="s">
        <v>92</v>
      </c>
      <c r="J7" s="4" t="s">
        <v>93</v>
      </c>
      <c r="K7" s="4" t="s">
        <v>94</v>
      </c>
      <c r="L7" s="5" t="s">
        <v>44</v>
      </c>
      <c r="M7" s="5" t="s">
        <v>58</v>
      </c>
      <c r="N7" s="5" t="s">
        <v>40</v>
      </c>
      <c r="O7" s="5" t="s">
        <v>46</v>
      </c>
      <c r="P7" s="4">
        <v>25.80331</v>
      </c>
      <c r="Q7" s="4">
        <v>-80.239558000000002</v>
      </c>
      <c r="R7" s="4"/>
      <c r="S7" s="5">
        <v>84</v>
      </c>
      <c r="T7" s="5">
        <v>84</v>
      </c>
      <c r="U7" s="5">
        <v>0</v>
      </c>
      <c r="V7" s="4" t="s">
        <v>47</v>
      </c>
      <c r="W7" s="5">
        <v>100</v>
      </c>
      <c r="X7" s="6">
        <f>ROUNDUP(W7*S7,0)/100</f>
        <v>84</v>
      </c>
      <c r="Y7" s="7">
        <v>2375000</v>
      </c>
      <c r="Z7" s="7">
        <v>4651950</v>
      </c>
      <c r="AA7" s="7">
        <v>479100</v>
      </c>
      <c r="AB7" s="8">
        <v>5131050</v>
      </c>
      <c r="AC7" s="5" t="s">
        <v>40</v>
      </c>
      <c r="AD7" s="5"/>
      <c r="AE7" s="5" t="s">
        <v>46</v>
      </c>
      <c r="AF7" s="9">
        <f>((Y7*9)+Z7)/X7</f>
        <v>309844.64285714284</v>
      </c>
      <c r="AG7" s="5">
        <v>1</v>
      </c>
    </row>
    <row r="8" spans="1:33" ht="24" x14ac:dyDescent="0.35">
      <c r="A8" s="4" t="s">
        <v>95</v>
      </c>
      <c r="B8" s="4" t="s">
        <v>96</v>
      </c>
      <c r="C8" s="4" t="s">
        <v>97</v>
      </c>
      <c r="D8" s="4" t="s">
        <v>36</v>
      </c>
      <c r="E8" s="4" t="s">
        <v>98</v>
      </c>
      <c r="F8" s="4" t="s">
        <v>99</v>
      </c>
      <c r="G8" s="4" t="s">
        <v>100</v>
      </c>
      <c r="H8" s="5" t="s">
        <v>40</v>
      </c>
      <c r="I8" s="4" t="s">
        <v>101</v>
      </c>
      <c r="J8" s="4" t="s">
        <v>102</v>
      </c>
      <c r="K8" s="4" t="s">
        <v>103</v>
      </c>
      <c r="L8" s="5" t="s">
        <v>44</v>
      </c>
      <c r="M8" s="5" t="s">
        <v>45</v>
      </c>
      <c r="N8" s="5" t="s">
        <v>46</v>
      </c>
      <c r="O8" s="5" t="s">
        <v>46</v>
      </c>
      <c r="P8" s="4">
        <v>30.250957</v>
      </c>
      <c r="Q8" s="4">
        <v>-81.757293000000004</v>
      </c>
      <c r="R8" s="4"/>
      <c r="S8" s="5">
        <v>128</v>
      </c>
      <c r="T8" s="5">
        <v>128</v>
      </c>
      <c r="U8" s="5">
        <v>0</v>
      </c>
      <c r="V8" s="4" t="s">
        <v>47</v>
      </c>
      <c r="W8" s="5">
        <v>100</v>
      </c>
      <c r="X8" s="6">
        <f>ROUNDUP(W8*S8,0)/100</f>
        <v>128</v>
      </c>
      <c r="Y8" s="7">
        <v>2375000</v>
      </c>
      <c r="Z8" s="7">
        <v>4531050</v>
      </c>
      <c r="AA8" s="7">
        <v>600000</v>
      </c>
      <c r="AB8" s="8">
        <v>5131050</v>
      </c>
      <c r="AC8" s="5" t="s">
        <v>40</v>
      </c>
      <c r="AD8" s="5"/>
      <c r="AE8" s="5" t="s">
        <v>46</v>
      </c>
      <c r="AF8" s="9">
        <f>((Y8*9)+Z8)/X8</f>
        <v>202391.015625</v>
      </c>
      <c r="AG8" s="5">
        <v>3</v>
      </c>
    </row>
    <row r="9" spans="1:33" ht="24" x14ac:dyDescent="0.35">
      <c r="A9" s="4" t="s">
        <v>104</v>
      </c>
      <c r="B9" s="4" t="s">
        <v>105</v>
      </c>
      <c r="C9" s="4" t="s">
        <v>106</v>
      </c>
      <c r="D9" s="4" t="s">
        <v>107</v>
      </c>
      <c r="E9" s="4" t="s">
        <v>108</v>
      </c>
      <c r="F9" s="4" t="s">
        <v>109</v>
      </c>
      <c r="G9" s="4" t="s">
        <v>110</v>
      </c>
      <c r="H9" s="5" t="s">
        <v>40</v>
      </c>
      <c r="I9" s="4" t="s">
        <v>101</v>
      </c>
      <c r="J9" s="4" t="s">
        <v>102</v>
      </c>
      <c r="K9" s="4" t="s">
        <v>103</v>
      </c>
      <c r="L9" s="5" t="s">
        <v>44</v>
      </c>
      <c r="M9" s="5" t="s">
        <v>58</v>
      </c>
      <c r="N9" s="5" t="s">
        <v>40</v>
      </c>
      <c r="O9" s="5"/>
      <c r="P9" s="4">
        <v>27.776581</v>
      </c>
      <c r="Q9" s="4">
        <v>-82.651859999999999</v>
      </c>
      <c r="R9" s="4"/>
      <c r="S9" s="5">
        <v>73</v>
      </c>
      <c r="T9" s="5">
        <v>73</v>
      </c>
      <c r="U9" s="5">
        <v>0</v>
      </c>
      <c r="V9" s="4" t="s">
        <v>47</v>
      </c>
      <c r="W9" s="5">
        <v>100</v>
      </c>
      <c r="X9" s="6">
        <f>ROUNDUP(W9*S9,0)/100</f>
        <v>73</v>
      </c>
      <c r="Y9" s="7">
        <v>2375000</v>
      </c>
      <c r="Z9" s="7">
        <v>4926150</v>
      </c>
      <c r="AA9" s="7">
        <v>204900</v>
      </c>
      <c r="AB9" s="8">
        <v>5131050</v>
      </c>
      <c r="AC9" s="5" t="s">
        <v>46</v>
      </c>
      <c r="AD9" s="5"/>
      <c r="AE9" s="5" t="s">
        <v>46</v>
      </c>
      <c r="AF9" s="9">
        <f>((Y9*9)+Z9)/X9</f>
        <v>360289.72602739726</v>
      </c>
      <c r="AG9" s="5">
        <v>9</v>
      </c>
    </row>
    <row r="10" spans="1:33" ht="36" x14ac:dyDescent="0.35">
      <c r="A10" s="4" t="s">
        <v>111</v>
      </c>
      <c r="B10" s="4" t="s">
        <v>112</v>
      </c>
      <c r="C10" s="4" t="s">
        <v>50</v>
      </c>
      <c r="D10" s="4" t="s">
        <v>51</v>
      </c>
      <c r="E10" s="4" t="s">
        <v>113</v>
      </c>
      <c r="F10" s="4" t="s">
        <v>114</v>
      </c>
      <c r="G10" s="4" t="s">
        <v>115</v>
      </c>
      <c r="H10" s="5" t="s">
        <v>40</v>
      </c>
      <c r="I10" s="4" t="s">
        <v>116</v>
      </c>
      <c r="J10" s="4" t="s">
        <v>117</v>
      </c>
      <c r="K10" s="4" t="s">
        <v>118</v>
      </c>
      <c r="L10" s="5" t="s">
        <v>44</v>
      </c>
      <c r="M10" s="5" t="s">
        <v>58</v>
      </c>
      <c r="N10" s="5" t="s">
        <v>40</v>
      </c>
      <c r="O10" s="5" t="s">
        <v>46</v>
      </c>
      <c r="P10" s="4">
        <v>25.833456000000002</v>
      </c>
      <c r="Q10" s="4">
        <v>-80.191135000000003</v>
      </c>
      <c r="R10" s="4"/>
      <c r="S10" s="5">
        <v>80</v>
      </c>
      <c r="T10" s="5">
        <v>80</v>
      </c>
      <c r="U10" s="5">
        <v>0</v>
      </c>
      <c r="V10" s="4" t="s">
        <v>47</v>
      </c>
      <c r="W10" s="5">
        <v>90</v>
      </c>
      <c r="X10" s="6">
        <f>ROUNDUP(W10*S10,0)/100</f>
        <v>72</v>
      </c>
      <c r="Y10" s="7">
        <v>2375000</v>
      </c>
      <c r="Z10" s="7">
        <v>4651950</v>
      </c>
      <c r="AA10" s="7">
        <v>479100</v>
      </c>
      <c r="AB10" s="8">
        <v>5131050</v>
      </c>
      <c r="AC10" s="5" t="s">
        <v>46</v>
      </c>
      <c r="AD10" s="5"/>
      <c r="AE10" s="5"/>
      <c r="AF10" s="9">
        <f>((Y10*9)+Z10)/X10</f>
        <v>361485.41666666669</v>
      </c>
      <c r="AG10" s="5">
        <v>8</v>
      </c>
    </row>
  </sheetData>
  <pageMargins left="0.7" right="0.7" top="0.75" bottom="0.75" header="0.3" footer="0.3"/>
  <pageSetup paperSize="5" scale="90" orientation="landscape" horizontalDpi="1200" verticalDpi="1200" r:id="rId1"/>
  <headerFooter>
    <oddHeader>&amp;CRFA 2021-103 Application Submitted Report
(subject to further verification and review)&amp;RPage &amp;P of &amp;N</oddHeader>
  </headerFooter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0B1CE2-2397-49EF-99A6-7E52C33096AD}"/>
</file>

<file path=customXml/itemProps2.xml><?xml version="1.0" encoding="utf-8"?>
<ds:datastoreItem xmlns:ds="http://schemas.openxmlformats.org/officeDocument/2006/customXml" ds:itemID="{F7DDD43D-8988-4BB2-8924-84ED62565376}"/>
</file>

<file path=customXml/itemProps3.xml><?xml version="1.0" encoding="utf-8"?>
<ds:datastoreItem xmlns:ds="http://schemas.openxmlformats.org/officeDocument/2006/customXml" ds:itemID="{54378461-060D-4219-A43C-09AEFD9C3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2021-03-12T21:30:51Z</dcterms:created>
  <dcterms:modified xsi:type="dcterms:W3CDTF">2021-03-12T21:31:02Z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