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https://intranet.floridahousing.org/sites/MF/allocations/Combined Cycle/2019 Rules and RFAs/2019-116 SAIL Family-Elderly/"/>
    </mc:Choice>
  </mc:AlternateContent>
  <xr:revisionPtr revIDLastSave="0" documentId="13_ncr:1_{9F1A5818-F5B9-4E7D-B2D8-BF6C818DBEE9}" xr6:coauthVersionLast="41" xr6:coauthVersionMax="41" xr10:uidLastSave="{00000000-0000-0000-0000-000000000000}"/>
  <workbookProtection workbookAlgorithmName="SHA-512" workbookHashValue="PtATi6fe/CI7R9z7Y5KdLhOXkhmSh4mPKRctF9rKWO8bvjN1XEn7ttaO7ZPiX43dGPOob1gMeOAuIfGqTncNVA==" workbookSaltValue="OzjM5yuniwdLfLEFB69Q1g==" workbookSpinCount="100000" lockStructure="1"/>
  <bookViews>
    <workbookView xWindow="-108" yWindow="-108" windowWidth="23256" windowHeight="12576" xr2:uid="{00000000-000D-0000-FFFF-FFFF00000000}"/>
  </bookViews>
  <sheets>
    <sheet name="Sheet1" sheetId="1" r:id="rId1"/>
  </sheets>
  <definedNames>
    <definedName name="ELI_PU">Sheet1!$A$31:$E$98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11" i="1" l="1"/>
  <c r="F11" i="1" l="1"/>
  <c r="F18" i="1" l="1"/>
  <c r="F19" i="1"/>
  <c r="F20" i="1"/>
  <c r="F17" i="1"/>
  <c r="F16" i="1"/>
  <c r="C20" i="1" l="1"/>
  <c r="C19" i="1"/>
  <c r="C18" i="1"/>
  <c r="C17" i="1"/>
  <c r="C16" i="1"/>
  <c r="D16" i="1" s="1"/>
  <c r="B22" i="1"/>
  <c r="D17" i="1" l="1"/>
  <c r="D18" i="1" s="1"/>
  <c r="E16" i="1"/>
  <c r="G16" i="1" s="1"/>
  <c r="D19" i="1" l="1"/>
  <c r="D20" i="1" s="1"/>
  <c r="E17" i="1"/>
  <c r="E18" i="1" l="1"/>
  <c r="G18" i="1" s="1"/>
  <c r="G17" i="1"/>
  <c r="E19" i="1" l="1"/>
  <c r="G19" i="1" s="1"/>
  <c r="E20" i="1" l="1"/>
  <c r="E22" i="1" s="1"/>
  <c r="H30" i="1" s="1"/>
  <c r="D22" i="1"/>
  <c r="D23" i="1" l="1"/>
  <c r="G20" i="1"/>
  <c r="E23" i="1"/>
  <c r="G22" i="1" l="1"/>
  <c r="F23" i="1" s="1"/>
</calcChain>
</file>

<file path=xl/sharedStrings.xml><?xml version="1.0" encoding="utf-8"?>
<sst xmlns="http://schemas.openxmlformats.org/spreadsheetml/2006/main" count="177" uniqueCount="111">
  <si>
    <t>A</t>
  </si>
  <si>
    <t>B</t>
  </si>
  <si>
    <t>C</t>
  </si>
  <si>
    <t>D</t>
  </si>
  <si>
    <t>E</t>
  </si>
  <si>
    <t>F</t>
  </si>
  <si>
    <t>G</t>
  </si>
  <si>
    <t># of Bedrooms</t>
  </si>
  <si>
    <t># of Proposed Units</t>
  </si>
  <si>
    <t>Cumulative Proposed Units</t>
  </si>
  <si>
    <t>Maximum ELI Loan allowable for each Unit Size</t>
  </si>
  <si>
    <t>Maximum Eligible ELI Loan</t>
  </si>
  <si>
    <t>Totals</t>
  </si>
  <si>
    <t>County</t>
  </si>
  <si>
    <t>0 &amp; 1 Bedroom Units</t>
  </si>
  <si>
    <t>2 Bedroom Units</t>
  </si>
  <si>
    <t>3 &amp; Higher Bedroom Units</t>
  </si>
  <si>
    <t>Alachua</t>
  </si>
  <si>
    <t>Baker</t>
  </si>
  <si>
    <t>Bay</t>
  </si>
  <si>
    <t>Bradford</t>
  </si>
  <si>
    <t>Brevard</t>
  </si>
  <si>
    <t>Broward</t>
  </si>
  <si>
    <t>Calhoun</t>
  </si>
  <si>
    <t>Charlotte</t>
  </si>
  <si>
    <t>Citrus</t>
  </si>
  <si>
    <t>Clay</t>
  </si>
  <si>
    <t>Collier</t>
  </si>
  <si>
    <t>Columbia</t>
  </si>
  <si>
    <t>DeSoto</t>
  </si>
  <si>
    <t>Dixie</t>
  </si>
  <si>
    <t>Duval</t>
  </si>
  <si>
    <t>Escambia</t>
  </si>
  <si>
    <t>Flagler</t>
  </si>
  <si>
    <t>Franklin</t>
  </si>
  <si>
    <t>Gadsden</t>
  </si>
  <si>
    <t>Gilchrist</t>
  </si>
  <si>
    <t>Glades</t>
  </si>
  <si>
    <t>Gulf</t>
  </si>
  <si>
    <t>Hamilton</t>
  </si>
  <si>
    <t>Hardee</t>
  </si>
  <si>
    <t>Hendry</t>
  </si>
  <si>
    <t>Hernando</t>
  </si>
  <si>
    <t>Highlands</t>
  </si>
  <si>
    <t>Hillsborough</t>
  </si>
  <si>
    <t>Holmes</t>
  </si>
  <si>
    <t>Indian River</t>
  </si>
  <si>
    <t>Jackson</t>
  </si>
  <si>
    <t>Jefferson</t>
  </si>
  <si>
    <t>Lafayette</t>
  </si>
  <si>
    <t>Lake</t>
  </si>
  <si>
    <t>Lee</t>
  </si>
  <si>
    <t>Leon</t>
  </si>
  <si>
    <t>Levy</t>
  </si>
  <si>
    <t>Liberty</t>
  </si>
  <si>
    <t>Madison</t>
  </si>
  <si>
    <t>Manatee</t>
  </si>
  <si>
    <t>Marion</t>
  </si>
  <si>
    <t>Martin</t>
  </si>
  <si>
    <t>Miami-Dade</t>
  </si>
  <si>
    <t>Monroe</t>
  </si>
  <si>
    <t>Nassau</t>
  </si>
  <si>
    <t>Okaloosa</t>
  </si>
  <si>
    <t>Okeechobee</t>
  </si>
  <si>
    <t>Orange</t>
  </si>
  <si>
    <t>Osceola</t>
  </si>
  <si>
    <t>Palm Beach</t>
  </si>
  <si>
    <t>Pasco</t>
  </si>
  <si>
    <t>Pinellas</t>
  </si>
  <si>
    <t>Polk</t>
  </si>
  <si>
    <t>Putnam</t>
  </si>
  <si>
    <t>Saint Johns</t>
  </si>
  <si>
    <t>Saint Lucie</t>
  </si>
  <si>
    <t>Santa Rosa</t>
  </si>
  <si>
    <t>Sarasota</t>
  </si>
  <si>
    <t>Seminole</t>
  </si>
  <si>
    <t>Sumter</t>
  </si>
  <si>
    <t>Suwannee</t>
  </si>
  <si>
    <t>Taylor</t>
  </si>
  <si>
    <t>Union</t>
  </si>
  <si>
    <t>Volusia</t>
  </si>
  <si>
    <t>Wakulla</t>
  </si>
  <si>
    <t>Walton</t>
  </si>
  <si>
    <t>Washington</t>
  </si>
  <si>
    <t>Distribution of Applicant's ELI Commitment</t>
  </si>
  <si>
    <t>Distribution of FHFC Funded ELI Units</t>
  </si>
  <si>
    <t>Input your unit mix into this column</t>
  </si>
  <si>
    <t>Maximum amount of ELI Loan eligible to request</t>
  </si>
  <si>
    <r>
      <rPr>
        <b/>
        <sz val="10"/>
        <color theme="1"/>
        <rFont val="Arial"/>
        <family val="2"/>
      </rPr>
      <t>1.</t>
    </r>
    <r>
      <rPr>
        <sz val="10"/>
        <color theme="1"/>
        <rFont val="Arial"/>
        <family val="2"/>
      </rPr>
      <t xml:space="preserve"> Select the County in which your proposed Development is located:</t>
    </r>
  </si>
  <si>
    <r>
      <rPr>
        <b/>
        <sz val="10"/>
        <color theme="1"/>
        <rFont val="Arial"/>
        <family val="2"/>
      </rPr>
      <t xml:space="preserve">3. </t>
    </r>
    <r>
      <rPr>
        <sz val="10"/>
        <color theme="1"/>
        <rFont val="Arial"/>
        <family val="2"/>
      </rPr>
      <t>What is the Applicant's ELI Set-Aside Commitment?</t>
    </r>
  </si>
  <si>
    <r>
      <rPr>
        <b/>
        <sz val="10"/>
        <color theme="1"/>
        <rFont val="Arial"/>
        <family val="2"/>
      </rPr>
      <t>2.</t>
    </r>
    <r>
      <rPr>
        <sz val="10"/>
        <color theme="1"/>
        <rFont val="Arial"/>
        <family val="2"/>
      </rPr>
      <t xml:space="preserve"> What is the maximum ELI Set-Aside to be funded with SAIL-ELI (% of Total Units)?</t>
    </r>
  </si>
  <si>
    <t>&lt;Select a County&gt;</t>
  </si>
  <si>
    <t>NHTF $ per 0 or 1 Bedroom Unit</t>
  </si>
  <si>
    <t>Medium</t>
  </si>
  <si>
    <t>Small</t>
  </si>
  <si>
    <t>Large</t>
  </si>
  <si>
    <t>County Size</t>
  </si>
  <si>
    <t>Yes</t>
  </si>
  <si>
    <t>No</t>
  </si>
  <si>
    <t>&lt;Select&gt;</t>
  </si>
  <si>
    <t>A Tool to Assist Applicants in Determining their Pro-rata Distribution of ELI Units, Maximum ELI Loan Amount &amp; Estimated NHTF Loan Amount</t>
  </si>
  <si>
    <t>Maximum ELI Loan Determination &amp; Estimated NHTF Loan Amount Worksheet</t>
  </si>
  <si>
    <t>ELI Loan &amp; NHTF Loan Amounts Per Bedroom Count for each County.</t>
  </si>
  <si>
    <r>
      <rPr>
        <b/>
        <sz val="10"/>
        <color theme="1"/>
        <rFont val="Arial"/>
        <family val="2"/>
      </rPr>
      <t>4.</t>
    </r>
    <r>
      <rPr>
        <sz val="10"/>
        <color theme="1"/>
        <rFont val="Arial"/>
        <family val="2"/>
      </rPr>
      <t xml:space="preserve"> Is the proposed Development 100% New Construction or Redevelopment?</t>
    </r>
  </si>
  <si>
    <r>
      <rPr>
        <b/>
        <u/>
        <sz val="10"/>
        <color theme="1"/>
        <rFont val="Arial"/>
        <family val="2"/>
      </rPr>
      <t>Instructions:</t>
    </r>
    <r>
      <rPr>
        <sz val="10"/>
        <color theme="1"/>
        <rFont val="Arial"/>
        <family val="2"/>
      </rPr>
      <t xml:space="preserve">  Please select the appropriate county at question 1 below from the drop-down menu.  This RFA provides ELI loan funding for 10% of the total units, rounded up to the next whole number.  Please input the proposed Development's ELI Set-Aside Commitment </t>
    </r>
    <r>
      <rPr>
        <i/>
        <sz val="10"/>
        <color theme="1"/>
        <rFont val="Arial"/>
        <family val="2"/>
      </rPr>
      <t>(at least 10% for non-Income Averaging Developments or at least 15% for Income Averaging Developments)</t>
    </r>
    <r>
      <rPr>
        <sz val="10"/>
        <color theme="1"/>
        <rFont val="Arial"/>
        <family val="2"/>
      </rPr>
      <t xml:space="preserve"> at question 3.  Then input the number of Units the proposed Development will have in Column B of the table below, separated by how many bedrooms are in each of the proposed Units.  The Column D formula is set-up to provide the correct overall ELI Unit distribution based on the Applicant's ELI Set-Aside commitment </t>
    </r>
    <r>
      <rPr>
        <i/>
        <sz val="10"/>
        <color theme="1"/>
        <rFont val="Arial"/>
        <family val="2"/>
      </rPr>
      <t>(the response to question 3)</t>
    </r>
    <r>
      <rPr>
        <sz val="10"/>
        <color theme="1"/>
        <rFont val="Arial"/>
        <family val="2"/>
      </rPr>
      <t xml:space="preserve"> while Column E will provide the correct number of ELI Unit distribution for those ELI Units being funded with the ELI loan funding.  The amount for the total in Column G provides the Applicant with the maximum ELI loan funding allowable in the RFA.  This information can be used by the Applicant to determine how much ELI loan funding to request </t>
    </r>
    <r>
      <rPr>
        <i/>
        <sz val="10"/>
        <color theme="1"/>
        <rFont val="Arial"/>
        <family val="2"/>
      </rPr>
      <t>(at or below the maximum allowed in the RFA)</t>
    </r>
    <r>
      <rPr>
        <sz val="10"/>
        <color theme="1"/>
        <rFont val="Arial"/>
        <family val="2"/>
      </rPr>
      <t>.</t>
    </r>
  </si>
  <si>
    <t>RFA 2019-116</t>
  </si>
  <si>
    <t>The table below is intended to assist an Applicant in RFA 2019-116 to determine the maximum amount of an ELI Loan that may be requested in its Application based on the proposed Unit mix as well as the estimated NHTF Loan Amount.  The ELI Loan amount is based on distributing the ELI Units pro-rata across the entire Unit mix, up to the specific maximum identified in the RFA, rounding up to a whole number of units, and then applying the relative per unit ELI Loan limitations to each ELI Unit.  The NHTF Loan amount is based on a proposed Development consisting of 100% new construction and having 4 NHTF units if located in a Large County, 3 NHTF units if located in a Medium County and 1 NHTF unit if located in a Small County.</t>
  </si>
  <si>
    <t>2019-2020 ELI AMI</t>
  </si>
  <si>
    <t>If the proposed Development qualifies for an NHTF Loan award, this worksheet will calculate an estimated minimum amount based on answers to questions 1 and 4 below.  If the proposed Development is 100% new construction, the template will calculate the estimated NHTF Loan Amount based on 4 NHTF units if located in a Large County, 3 NHTF units if located in a Medium County or 1 NHTF unit if located in a Small County.  If the proposed Development is not 100% new construction, the template will indicate NHTF Loan funding is not applicable.</t>
  </si>
  <si>
    <t>&lt;Enter %&gt;</t>
  </si>
  <si>
    <t>ELI Loan cap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</si>
</sst>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_);[Red]\(&quot;$&quot;#,##0\)"/>
  </numFmts>
  <fonts count="13" x14ac:knownFonts="1">
    <font>
      <sz val="10"/>
      <color theme="1"/>
      <name val="Arial"/>
      <family val="2"/>
    </font>
    <font>
      <sz val="10"/>
      <color theme="1"/>
      <name val="Arial"/>
      <family val="2"/>
    </font>
    <font>
      <b/>
      <sz val="10"/>
      <color theme="1"/>
      <name val="Arial"/>
      <family val="2"/>
    </font>
    <font>
      <b/>
      <u/>
      <sz val="10"/>
      <color theme="1"/>
      <name val="Arial"/>
      <family val="2"/>
    </font>
    <font>
      <sz val="10"/>
      <color rgb="FF0000FF"/>
      <name val="Arial"/>
      <family val="2"/>
    </font>
    <font>
      <sz val="9"/>
      <color theme="1"/>
      <name val="Arial"/>
      <family val="2"/>
    </font>
    <font>
      <b/>
      <u/>
      <sz val="11"/>
      <color theme="1"/>
      <name val="Arial"/>
      <family val="2"/>
    </font>
    <font>
      <i/>
      <sz val="9"/>
      <color theme="1"/>
      <name val="Arial"/>
      <family val="2"/>
    </font>
    <font>
      <i/>
      <sz val="10"/>
      <color theme="1"/>
      <name val="Arial"/>
      <family val="2"/>
    </font>
    <font>
      <sz val="10"/>
      <color theme="0"/>
      <name val="Arial"/>
      <family val="2"/>
    </font>
    <font>
      <sz val="10"/>
      <name val="Arial"/>
      <family val="2"/>
    </font>
    <font>
      <b/>
      <i/>
      <sz val="12"/>
      <color theme="1"/>
      <name val="Arial"/>
      <family val="2"/>
    </font>
    <font>
      <b/>
      <sz val="10"/>
      <color rgb="FF7030A0"/>
      <name val="Arial"/>
      <family val="2"/>
    </font>
  </fonts>
  <fills count="9">
    <fill>
      <patternFill patternType="none"/>
    </fill>
    <fill>
      <patternFill patternType="gray125"/>
    </fill>
    <fill>
      <patternFill patternType="solid">
        <fgColor theme="0"/>
        <bgColor indexed="64"/>
      </patternFill>
    </fill>
    <fill>
      <patternFill patternType="mediumGray">
        <fgColor theme="0"/>
        <bgColor rgb="FFFFFFCC"/>
      </patternFill>
    </fill>
    <fill>
      <patternFill patternType="solid">
        <fgColor theme="0"/>
        <bgColor theme="0" tint="-0.24994659260841701"/>
      </patternFill>
    </fill>
    <fill>
      <patternFill patternType="solid">
        <fgColor indexed="65"/>
        <bgColor theme="0" tint="-0.24994659260841701"/>
      </patternFill>
    </fill>
    <fill>
      <patternFill patternType="solid">
        <fgColor indexed="65"/>
        <bgColor indexed="64"/>
      </patternFill>
    </fill>
    <fill>
      <patternFill patternType="solid">
        <fgColor rgb="FFEFFFEF"/>
        <bgColor indexed="64"/>
      </patternFill>
    </fill>
    <fill>
      <patternFill patternType="mediumGray">
        <fgColor theme="0"/>
        <bgColor theme="0"/>
      </patternFill>
    </fill>
  </fills>
  <borders count="52">
    <border>
      <left/>
      <right/>
      <top/>
      <bottom/>
      <diagonal/>
    </border>
    <border>
      <left/>
      <right/>
      <top/>
      <bottom style="thin">
        <color rgb="FF0000FF"/>
      </bottom>
      <diagonal/>
    </border>
    <border>
      <left/>
      <right/>
      <top style="thin">
        <color rgb="FF0000FF"/>
      </top>
      <bottom style="thin">
        <color theme="1"/>
      </bottom>
      <diagonal/>
    </border>
    <border>
      <left style="thin">
        <color theme="1"/>
      </left>
      <right/>
      <top/>
      <bottom/>
      <diagonal/>
    </border>
    <border>
      <left style="medium">
        <color theme="1"/>
      </left>
      <right style="hair">
        <color theme="1"/>
      </right>
      <top style="medium">
        <color theme="1"/>
      </top>
      <bottom style="thin">
        <color theme="1"/>
      </bottom>
      <diagonal/>
    </border>
    <border>
      <left style="hair">
        <color theme="1"/>
      </left>
      <right style="hair">
        <color theme="1"/>
      </right>
      <top style="medium">
        <color theme="1"/>
      </top>
      <bottom style="thin">
        <color theme="1"/>
      </bottom>
      <diagonal/>
    </border>
    <border>
      <left style="hair">
        <color theme="1"/>
      </left>
      <right style="medium">
        <color theme="1"/>
      </right>
      <top style="medium">
        <color theme="1"/>
      </top>
      <bottom style="thin">
        <color theme="1"/>
      </bottom>
      <diagonal/>
    </border>
    <border>
      <left style="medium">
        <color theme="1"/>
      </left>
      <right style="hair">
        <color theme="1"/>
      </right>
      <top/>
      <bottom/>
      <diagonal/>
    </border>
    <border>
      <left style="hair">
        <color theme="1"/>
      </left>
      <right style="hair">
        <color theme="1"/>
      </right>
      <top/>
      <bottom/>
      <diagonal/>
    </border>
    <border>
      <left style="hair">
        <color theme="1"/>
      </left>
      <right style="medium">
        <color theme="1"/>
      </right>
      <top/>
      <bottom/>
      <diagonal/>
    </border>
    <border>
      <left style="medium">
        <color theme="1"/>
      </left>
      <right style="hair">
        <color theme="1"/>
      </right>
      <top/>
      <bottom style="hair">
        <color theme="1"/>
      </bottom>
      <diagonal/>
    </border>
    <border>
      <left style="hair">
        <color theme="1"/>
      </left>
      <right style="hair">
        <color theme="1"/>
      </right>
      <top/>
      <bottom style="hair">
        <color theme="1"/>
      </bottom>
      <diagonal/>
    </border>
    <border>
      <left style="hair">
        <color theme="1"/>
      </left>
      <right style="medium">
        <color theme="1"/>
      </right>
      <top/>
      <bottom style="hair">
        <color theme="1"/>
      </bottom>
      <diagonal/>
    </border>
    <border>
      <left style="medium">
        <color theme="1"/>
      </left>
      <right style="hair">
        <color theme="1"/>
      </right>
      <top style="hair">
        <color theme="1"/>
      </top>
      <bottom style="hair">
        <color theme="1"/>
      </bottom>
      <diagonal/>
    </border>
    <border>
      <left style="hair">
        <color theme="1"/>
      </left>
      <right style="hair">
        <color theme="1"/>
      </right>
      <top style="hair">
        <color theme="1"/>
      </top>
      <bottom style="hair">
        <color theme="1"/>
      </bottom>
      <diagonal/>
    </border>
    <border>
      <left style="medium">
        <color theme="1"/>
      </left>
      <right style="hair">
        <color theme="1"/>
      </right>
      <top/>
      <bottom style="double">
        <color theme="1"/>
      </bottom>
      <diagonal/>
    </border>
    <border>
      <left style="hair">
        <color theme="1"/>
      </left>
      <right style="hair">
        <color theme="1"/>
      </right>
      <top/>
      <bottom style="double">
        <color theme="1"/>
      </bottom>
      <diagonal/>
    </border>
    <border>
      <left style="hair">
        <color theme="1"/>
      </left>
      <right style="medium">
        <color theme="1"/>
      </right>
      <top/>
      <bottom style="double">
        <color theme="1"/>
      </bottom>
      <diagonal/>
    </border>
    <border>
      <left style="medium">
        <color theme="1"/>
      </left>
      <right style="hair">
        <color theme="1"/>
      </right>
      <top/>
      <bottom style="medium">
        <color theme="1"/>
      </bottom>
      <diagonal/>
    </border>
    <border>
      <left style="hair">
        <color theme="1"/>
      </left>
      <right style="hair">
        <color theme="1"/>
      </right>
      <top/>
      <bottom style="medium">
        <color theme="1"/>
      </bottom>
      <diagonal/>
    </border>
    <border>
      <left style="hair">
        <color theme="1"/>
      </left>
      <right style="hair">
        <color theme="1"/>
      </right>
      <top style="medium">
        <color theme="1"/>
      </top>
      <bottom/>
      <diagonal/>
    </border>
    <border>
      <left style="hair">
        <color theme="1"/>
      </left>
      <right/>
      <top/>
      <bottom style="medium">
        <color theme="1"/>
      </bottom>
      <diagonal/>
    </border>
    <border>
      <left style="double">
        <color theme="1"/>
      </left>
      <right style="double">
        <color theme="1"/>
      </right>
      <top/>
      <bottom/>
      <diagonal/>
    </border>
    <border>
      <left style="double">
        <color theme="1"/>
      </left>
      <right style="double">
        <color theme="1"/>
      </right>
      <top/>
      <bottom style="double">
        <color theme="1"/>
      </bottom>
      <diagonal/>
    </border>
    <border>
      <left style="double">
        <color theme="1"/>
      </left>
      <right style="double">
        <color theme="1"/>
      </right>
      <top style="double">
        <color theme="1"/>
      </top>
      <bottom style="medium">
        <color theme="1"/>
      </bottom>
      <diagonal/>
    </border>
    <border>
      <left style="medium">
        <color theme="1"/>
      </left>
      <right/>
      <top/>
      <bottom/>
      <diagonal/>
    </border>
    <border>
      <left/>
      <right style="medium">
        <color theme="1"/>
      </right>
      <top/>
      <bottom/>
      <diagonal/>
    </border>
    <border>
      <left style="medium">
        <color theme="1"/>
      </left>
      <right/>
      <top/>
      <bottom style="medium">
        <color theme="1"/>
      </bottom>
      <diagonal/>
    </border>
    <border>
      <left/>
      <right/>
      <top/>
      <bottom style="medium">
        <color theme="1"/>
      </bottom>
      <diagonal/>
    </border>
    <border>
      <left/>
      <right style="medium">
        <color theme="1"/>
      </right>
      <top/>
      <bottom style="medium">
        <color theme="1"/>
      </bottom>
      <diagonal/>
    </border>
    <border>
      <left style="medium">
        <color theme="1"/>
      </left>
      <right/>
      <top style="medium">
        <color theme="1"/>
      </top>
      <bottom style="medium">
        <color theme="1"/>
      </bottom>
      <diagonal/>
    </border>
    <border>
      <left/>
      <right/>
      <top style="medium">
        <color theme="1"/>
      </top>
      <bottom style="medium">
        <color theme="1"/>
      </bottom>
      <diagonal/>
    </border>
    <border>
      <left/>
      <right style="medium">
        <color theme="1"/>
      </right>
      <top style="medium">
        <color theme="1"/>
      </top>
      <bottom style="medium">
        <color theme="1"/>
      </bottom>
      <diagonal/>
    </border>
    <border>
      <left style="medium">
        <color theme="1"/>
      </left>
      <right/>
      <top/>
      <bottom style="hair">
        <color theme="1"/>
      </bottom>
      <diagonal/>
    </border>
    <border>
      <left/>
      <right/>
      <top/>
      <bottom style="hair">
        <color theme="1"/>
      </bottom>
      <diagonal/>
    </border>
    <border>
      <left/>
      <right style="medium">
        <color theme="1"/>
      </right>
      <top/>
      <bottom style="hair">
        <color theme="1"/>
      </bottom>
      <diagonal/>
    </border>
    <border>
      <left style="medium">
        <color theme="1"/>
      </left>
      <right/>
      <top style="hair">
        <color theme="1"/>
      </top>
      <bottom style="hair">
        <color theme="1"/>
      </bottom>
      <diagonal/>
    </border>
    <border>
      <left/>
      <right/>
      <top style="hair">
        <color theme="1"/>
      </top>
      <bottom style="hair">
        <color theme="1"/>
      </bottom>
      <diagonal/>
    </border>
    <border>
      <left/>
      <right style="medium">
        <color theme="1"/>
      </right>
      <top style="hair">
        <color theme="1"/>
      </top>
      <bottom style="hair">
        <color theme="1"/>
      </bottom>
      <diagonal/>
    </border>
    <border>
      <left style="medium">
        <color theme="1"/>
      </left>
      <right/>
      <top style="hair">
        <color theme="1"/>
      </top>
      <bottom style="thin">
        <color theme="1"/>
      </bottom>
      <diagonal/>
    </border>
    <border>
      <left/>
      <right/>
      <top style="hair">
        <color theme="1"/>
      </top>
      <bottom style="thin">
        <color theme="1"/>
      </bottom>
      <diagonal/>
    </border>
    <border>
      <left/>
      <right style="medium">
        <color theme="1"/>
      </right>
      <top style="hair">
        <color theme="1"/>
      </top>
      <bottom style="thin">
        <color theme="1"/>
      </bottom>
      <diagonal/>
    </border>
    <border>
      <left/>
      <right/>
      <top/>
      <bottom style="thin">
        <color theme="1"/>
      </bottom>
      <diagonal/>
    </border>
    <border>
      <left/>
      <right/>
      <top style="thin">
        <color theme="1"/>
      </top>
      <bottom style="thin">
        <color rgb="FF0000FF"/>
      </bottom>
      <diagonal/>
    </border>
    <border>
      <left style="medium">
        <color theme="1"/>
      </left>
      <right style="medium">
        <color theme="1"/>
      </right>
      <top style="medium">
        <color theme="1"/>
      </top>
      <bottom style="medium">
        <color theme="1"/>
      </bottom>
      <diagonal/>
    </border>
    <border>
      <left style="medium">
        <color theme="1"/>
      </left>
      <right style="medium">
        <color theme="1"/>
      </right>
      <top/>
      <bottom/>
      <diagonal/>
    </border>
    <border>
      <left style="medium">
        <color theme="1"/>
      </left>
      <right style="medium">
        <color theme="1"/>
      </right>
      <top/>
      <bottom style="hair">
        <color theme="1"/>
      </bottom>
      <diagonal/>
    </border>
    <border>
      <left style="medium">
        <color theme="1"/>
      </left>
      <right style="medium">
        <color theme="1"/>
      </right>
      <top style="hair">
        <color theme="1"/>
      </top>
      <bottom style="hair">
        <color theme="1"/>
      </bottom>
      <diagonal/>
    </border>
    <border>
      <left style="medium">
        <color theme="1"/>
      </left>
      <right style="medium">
        <color theme="1"/>
      </right>
      <top style="hair">
        <color theme="1"/>
      </top>
      <bottom style="thin">
        <color theme="1"/>
      </bottom>
      <diagonal/>
    </border>
    <border>
      <left style="medium">
        <color theme="1"/>
      </left>
      <right style="medium">
        <color theme="1"/>
      </right>
      <top/>
      <bottom style="medium">
        <color theme="1"/>
      </bottom>
      <diagonal/>
    </border>
    <border>
      <left/>
      <right style="double">
        <color theme="1"/>
      </right>
      <top style="medium">
        <color theme="1"/>
      </top>
      <bottom/>
      <diagonal/>
    </border>
    <border>
      <left/>
      <right style="double">
        <color theme="1"/>
      </right>
      <top/>
      <bottom/>
      <diagonal/>
    </border>
  </borders>
  <cellStyleXfs count="2">
    <xf numFmtId="0" fontId="0" fillId="0" borderId="0"/>
    <xf numFmtId="9" fontId="1" fillId="0" borderId="0" applyFont="0" applyFill="0" applyBorder="0" applyAlignment="0" applyProtection="0"/>
  </cellStyleXfs>
  <cellXfs count="92">
    <xf numFmtId="0" fontId="0" fillId="0" borderId="0" xfId="0"/>
    <xf numFmtId="0" fontId="2" fillId="2" borderId="0" xfId="0" applyFont="1" applyFill="1" applyAlignment="1">
      <alignment horizontal="center" vertical="center"/>
    </xf>
    <xf numFmtId="0" fontId="2" fillId="2" borderId="4" xfId="0" applyFont="1" applyFill="1" applyBorder="1" applyAlignment="1">
      <alignment horizontal="center" wrapText="1"/>
    </xf>
    <xf numFmtId="0" fontId="2" fillId="2" borderId="5" xfId="0" applyFont="1" applyFill="1" applyBorder="1" applyAlignment="1">
      <alignment horizontal="center" wrapText="1"/>
    </xf>
    <xf numFmtId="0" fontId="2" fillId="4" borderId="5" xfId="0" applyFont="1" applyFill="1" applyBorder="1" applyAlignment="1">
      <alignment horizontal="center" wrapText="1"/>
    </xf>
    <xf numFmtId="0" fontId="4" fillId="2" borderId="8" xfId="0" applyFont="1" applyFill="1" applyBorder="1" applyAlignment="1">
      <alignment horizontal="right" vertical="center" indent="1"/>
    </xf>
    <xf numFmtId="0" fontId="4" fillId="0" borderId="16" xfId="0" applyFont="1" applyBorder="1" applyAlignment="1">
      <alignment horizontal="right" vertical="center" indent="1"/>
    </xf>
    <xf numFmtId="0" fontId="2" fillId="0" borderId="18" xfId="0" applyFont="1" applyBorder="1" applyAlignment="1">
      <alignment horizontal="center" vertical="center"/>
    </xf>
    <xf numFmtId="9" fontId="0" fillId="2" borderId="28" xfId="1" applyFont="1" applyFill="1" applyBorder="1" applyAlignment="1">
      <alignment horizontal="center" vertical="center"/>
    </xf>
    <xf numFmtId="9" fontId="0" fillId="2" borderId="34" xfId="1" applyFont="1" applyFill="1" applyBorder="1" applyAlignment="1">
      <alignment horizontal="center" vertical="center"/>
    </xf>
    <xf numFmtId="9" fontId="0" fillId="2" borderId="37" xfId="1" applyFont="1" applyFill="1" applyBorder="1" applyAlignment="1">
      <alignment horizontal="center" vertical="center"/>
    </xf>
    <xf numFmtId="9" fontId="0" fillId="2" borderId="40" xfId="1" applyFont="1" applyFill="1" applyBorder="1" applyAlignment="1">
      <alignment horizontal="center" vertical="center"/>
    </xf>
    <xf numFmtId="0" fontId="2" fillId="2" borderId="0" xfId="0" applyFont="1" applyFill="1"/>
    <xf numFmtId="0" fontId="0" fillId="0" borderId="0" xfId="0" applyFont="1"/>
    <xf numFmtId="0" fontId="0" fillId="2" borderId="0" xfId="0" applyFont="1" applyFill="1"/>
    <xf numFmtId="0" fontId="0" fillId="2" borderId="0" xfId="0" applyFont="1" applyFill="1" applyAlignment="1">
      <alignment horizontal="right"/>
    </xf>
    <xf numFmtId="9" fontId="0" fillId="2" borderId="2" xfId="0" applyNumberFormat="1" applyFont="1" applyFill="1" applyBorder="1" applyAlignment="1">
      <alignment horizontal="center"/>
    </xf>
    <xf numFmtId="0" fontId="0" fillId="2" borderId="7" xfId="0" applyFont="1" applyFill="1" applyBorder="1" applyAlignment="1">
      <alignment horizontal="center" vertical="center"/>
    </xf>
    <xf numFmtId="0" fontId="0" fillId="2" borderId="8" xfId="0" applyFont="1" applyFill="1" applyBorder="1" applyAlignment="1">
      <alignment vertical="center"/>
    </xf>
    <xf numFmtId="0" fontId="0" fillId="2" borderId="8" xfId="0" applyFont="1" applyFill="1" applyBorder="1" applyAlignment="1">
      <alignment horizontal="right" vertical="center"/>
    </xf>
    <xf numFmtId="0" fontId="0" fillId="0" borderId="10" xfId="0" applyFont="1" applyBorder="1" applyAlignment="1">
      <alignment horizontal="center" vertical="center"/>
    </xf>
    <xf numFmtId="38" fontId="0" fillId="0" borderId="11" xfId="0" applyNumberFormat="1" applyFont="1" applyBorder="1" applyAlignment="1">
      <alignment horizontal="right" vertical="center" indent="2"/>
    </xf>
    <xf numFmtId="38" fontId="0" fillId="5" borderId="11" xfId="0" applyNumberFormat="1" applyFont="1" applyFill="1" applyBorder="1" applyAlignment="1">
      <alignment horizontal="right" vertical="center" indent="2"/>
    </xf>
    <xf numFmtId="6" fontId="0" fillId="0" borderId="11" xfId="0" applyNumberFormat="1" applyFont="1" applyBorder="1" applyAlignment="1">
      <alignment horizontal="right" vertical="center" indent="1"/>
    </xf>
    <xf numFmtId="0" fontId="0" fillId="0" borderId="13" xfId="0" applyFont="1" applyBorder="1" applyAlignment="1">
      <alignment horizontal="center" vertical="center"/>
    </xf>
    <xf numFmtId="38" fontId="0" fillId="0" borderId="14" xfId="0" applyNumberFormat="1" applyFont="1" applyBorder="1" applyAlignment="1">
      <alignment horizontal="right" vertical="center" indent="2"/>
    </xf>
    <xf numFmtId="38" fontId="0" fillId="5" borderId="14" xfId="0" applyNumberFormat="1" applyFont="1" applyFill="1" applyBorder="1" applyAlignment="1">
      <alignment horizontal="right" vertical="center" indent="2"/>
    </xf>
    <xf numFmtId="6" fontId="0" fillId="0" borderId="14" xfId="0" applyNumberFormat="1" applyFont="1" applyBorder="1" applyAlignment="1">
      <alignment horizontal="right" vertical="center" indent="1"/>
    </xf>
    <xf numFmtId="0" fontId="0" fillId="0" borderId="15" xfId="0" applyFont="1" applyBorder="1" applyAlignment="1">
      <alignment horizontal="center" vertical="center"/>
    </xf>
    <xf numFmtId="0" fontId="0" fillId="0" borderId="16" xfId="0" applyFont="1" applyBorder="1" applyAlignment="1">
      <alignment horizontal="right" vertical="center" indent="2"/>
    </xf>
    <xf numFmtId="0" fontId="0" fillId="6" borderId="16" xfId="0" applyFont="1" applyFill="1" applyBorder="1" applyAlignment="1">
      <alignment horizontal="right" vertical="center" indent="2"/>
    </xf>
    <xf numFmtId="6" fontId="0" fillId="0" borderId="16" xfId="0" applyNumberFormat="1" applyFont="1" applyBorder="1" applyAlignment="1">
      <alignment horizontal="right" vertical="center" indent="1"/>
    </xf>
    <xf numFmtId="38" fontId="0" fillId="0" borderId="19" xfId="0" applyNumberFormat="1" applyFont="1" applyBorder="1" applyAlignment="1">
      <alignment horizontal="right" vertical="center" indent="2"/>
    </xf>
    <xf numFmtId="6" fontId="0" fillId="0" borderId="21" xfId="0" applyNumberFormat="1" applyFont="1" applyBorder="1" applyAlignment="1">
      <alignment horizontal="right" vertical="center" indent="1"/>
    </xf>
    <xf numFmtId="0" fontId="0" fillId="2" borderId="0" xfId="0" applyFont="1" applyFill="1" applyAlignment="1">
      <alignment vertical="center" wrapText="1"/>
    </xf>
    <xf numFmtId="0" fontId="2" fillId="2" borderId="30" xfId="0" applyFont="1" applyFill="1" applyBorder="1" applyAlignment="1">
      <alignment horizontal="left" indent="1"/>
    </xf>
    <xf numFmtId="0" fontId="2" fillId="2" borderId="31" xfId="0" applyFont="1" applyFill="1" applyBorder="1" applyAlignment="1">
      <alignment horizontal="center" wrapText="1"/>
    </xf>
    <xf numFmtId="0" fontId="2" fillId="2" borderId="32" xfId="0" applyFont="1" applyFill="1" applyBorder="1" applyAlignment="1">
      <alignment horizontal="center" wrapText="1"/>
    </xf>
    <xf numFmtId="0" fontId="2" fillId="2" borderId="0" xfId="0" applyFont="1" applyFill="1" applyBorder="1" applyAlignment="1">
      <alignment horizontal="center" wrapText="1"/>
    </xf>
    <xf numFmtId="0" fontId="2" fillId="2" borderId="26" xfId="0" applyFont="1" applyFill="1" applyBorder="1" applyAlignment="1">
      <alignment horizontal="center" wrapText="1"/>
    </xf>
    <xf numFmtId="0" fontId="0" fillId="2" borderId="33" xfId="0" applyFont="1" applyFill="1" applyBorder="1" applyAlignment="1">
      <alignment horizontal="left" vertical="center" indent="1"/>
    </xf>
    <xf numFmtId="6" fontId="0" fillId="2" borderId="34" xfId="0" applyNumberFormat="1" applyFont="1" applyFill="1" applyBorder="1" applyAlignment="1">
      <alignment horizontal="center" vertical="center"/>
    </xf>
    <xf numFmtId="6" fontId="0" fillId="2" borderId="35" xfId="0" applyNumberFormat="1" applyFont="1" applyFill="1" applyBorder="1" applyAlignment="1">
      <alignment horizontal="center" vertical="center"/>
    </xf>
    <xf numFmtId="0" fontId="0" fillId="2" borderId="36" xfId="0" applyFont="1" applyFill="1" applyBorder="1" applyAlignment="1">
      <alignment horizontal="left" vertical="center" indent="1"/>
    </xf>
    <xf numFmtId="6" fontId="0" fillId="2" borderId="37" xfId="0" applyNumberFormat="1" applyFont="1" applyFill="1" applyBorder="1" applyAlignment="1">
      <alignment horizontal="center" vertical="center"/>
    </xf>
    <xf numFmtId="6" fontId="0" fillId="2" borderId="38" xfId="0" applyNumberFormat="1" applyFont="1" applyFill="1" applyBorder="1" applyAlignment="1">
      <alignment horizontal="center" vertical="center"/>
    </xf>
    <xf numFmtId="0" fontId="0" fillId="2" borderId="39" xfId="0" applyFont="1" applyFill="1" applyBorder="1" applyAlignment="1">
      <alignment horizontal="left" vertical="center" indent="1"/>
    </xf>
    <xf numFmtId="6" fontId="0" fillId="2" borderId="40" xfId="0" applyNumberFormat="1" applyFont="1" applyFill="1" applyBorder="1" applyAlignment="1">
      <alignment horizontal="center" vertical="center"/>
    </xf>
    <xf numFmtId="6" fontId="0" fillId="2" borderId="41" xfId="0" applyNumberFormat="1" applyFont="1" applyFill="1" applyBorder="1" applyAlignment="1">
      <alignment horizontal="center" vertical="center"/>
    </xf>
    <xf numFmtId="0" fontId="0" fillId="2" borderId="27" xfId="0" applyFont="1" applyFill="1" applyBorder="1" applyAlignment="1">
      <alignment horizontal="left" vertical="center" indent="1"/>
    </xf>
    <xf numFmtId="6" fontId="0" fillId="2" borderId="28" xfId="0" applyNumberFormat="1" applyFont="1" applyFill="1" applyBorder="1" applyAlignment="1">
      <alignment horizontal="center" vertical="center"/>
    </xf>
    <xf numFmtId="6" fontId="0" fillId="2" borderId="29" xfId="0" applyNumberFormat="1" applyFont="1" applyFill="1" applyBorder="1" applyAlignment="1">
      <alignment horizontal="center" vertical="center"/>
    </xf>
    <xf numFmtId="0" fontId="2" fillId="7" borderId="6" xfId="0" applyFont="1" applyFill="1" applyBorder="1" applyAlignment="1">
      <alignment horizontal="center" wrapText="1"/>
    </xf>
    <xf numFmtId="0" fontId="2" fillId="7" borderId="9" xfId="0" applyFont="1" applyFill="1" applyBorder="1" applyAlignment="1">
      <alignment vertical="center"/>
    </xf>
    <xf numFmtId="6" fontId="2" fillId="7" borderId="12" xfId="0" applyNumberFormat="1" applyFont="1" applyFill="1" applyBorder="1" applyAlignment="1">
      <alignment horizontal="right" vertical="center" indent="1"/>
    </xf>
    <xf numFmtId="6" fontId="2" fillId="7" borderId="17" xfId="0" applyNumberFormat="1" applyFont="1" applyFill="1" applyBorder="1" applyAlignment="1">
      <alignment horizontal="right" vertical="center" indent="1"/>
    </xf>
    <xf numFmtId="6" fontId="2" fillId="7" borderId="24" xfId="0" applyNumberFormat="1" applyFont="1" applyFill="1" applyBorder="1" applyAlignment="1">
      <alignment horizontal="right" vertical="center" indent="1"/>
    </xf>
    <xf numFmtId="38" fontId="2" fillId="0" borderId="19" xfId="0" applyNumberFormat="1" applyFont="1" applyBorder="1" applyAlignment="1">
      <alignment horizontal="right" vertical="center" indent="1"/>
    </xf>
    <xf numFmtId="0" fontId="9" fillId="2" borderId="25" xfId="0" applyFont="1" applyFill="1" applyBorder="1" applyAlignment="1">
      <alignment horizontal="left" indent="1"/>
    </xf>
    <xf numFmtId="0" fontId="4" fillId="3" borderId="1" xfId="0" applyFont="1" applyFill="1" applyBorder="1" applyAlignment="1" applyProtection="1">
      <alignment horizontal="center" vertical="center"/>
      <protection locked="0"/>
    </xf>
    <xf numFmtId="9" fontId="4" fillId="3" borderId="43" xfId="0" applyNumberFormat="1" applyFont="1" applyFill="1" applyBorder="1" applyAlignment="1" applyProtection="1">
      <alignment horizontal="center" vertical="center"/>
      <protection locked="0"/>
    </xf>
    <xf numFmtId="38" fontId="4" fillId="3" borderId="11" xfId="0" applyNumberFormat="1" applyFont="1" applyFill="1" applyBorder="1" applyAlignment="1" applyProtection="1">
      <alignment horizontal="right" vertical="center" indent="1"/>
      <protection locked="0"/>
    </xf>
    <xf numFmtId="38" fontId="4" fillId="3" borderId="14" xfId="0" applyNumberFormat="1" applyFont="1" applyFill="1" applyBorder="1" applyAlignment="1" applyProtection="1">
      <alignment horizontal="right" vertical="center" indent="1"/>
      <protection locked="0"/>
    </xf>
    <xf numFmtId="0" fontId="2" fillId="2" borderId="44" xfId="0" applyFont="1" applyFill="1" applyBorder="1" applyAlignment="1">
      <alignment horizontal="center" wrapText="1"/>
    </xf>
    <xf numFmtId="0" fontId="2" fillId="2" borderId="45" xfId="0" applyFont="1" applyFill="1" applyBorder="1" applyAlignment="1">
      <alignment horizontal="center" wrapText="1"/>
    </xf>
    <xf numFmtId="6" fontId="0" fillId="2" borderId="46" xfId="0" applyNumberFormat="1" applyFont="1" applyFill="1" applyBorder="1" applyAlignment="1">
      <alignment horizontal="center" vertical="center"/>
    </xf>
    <xf numFmtId="6" fontId="0" fillId="2" borderId="47" xfId="0" applyNumberFormat="1" applyFont="1" applyFill="1" applyBorder="1" applyAlignment="1">
      <alignment horizontal="center" vertical="center"/>
    </xf>
    <xf numFmtId="6" fontId="0" fillId="2" borderId="48" xfId="0" applyNumberFormat="1" applyFont="1" applyFill="1" applyBorder="1" applyAlignment="1">
      <alignment horizontal="center" vertical="center"/>
    </xf>
    <xf numFmtId="6" fontId="0" fillId="2" borderId="49" xfId="0" applyNumberFormat="1" applyFont="1" applyFill="1" applyBorder="1" applyAlignment="1">
      <alignment horizontal="center" vertical="center"/>
    </xf>
    <xf numFmtId="0" fontId="0" fillId="2" borderId="0" xfId="0" applyFont="1" applyFill="1" applyBorder="1" applyAlignment="1">
      <alignment horizontal="left" vertical="center" indent="1"/>
    </xf>
    <xf numFmtId="6" fontId="10" fillId="8" borderId="2" xfId="0" applyNumberFormat="1" applyFont="1" applyFill="1" applyBorder="1" applyAlignment="1" applyProtection="1">
      <alignment horizontal="center" vertical="center"/>
      <protection locked="0"/>
    </xf>
    <xf numFmtId="6" fontId="0" fillId="0" borderId="42" xfId="0" applyNumberFormat="1" applyFont="1" applyBorder="1" applyAlignment="1">
      <alignment horizontal="center"/>
    </xf>
    <xf numFmtId="0" fontId="0" fillId="2" borderId="0" xfId="0" quotePrefix="1" applyFont="1" applyFill="1" applyBorder="1" applyAlignment="1">
      <alignment horizontal="left" vertical="center" wrapText="1"/>
    </xf>
    <xf numFmtId="0" fontId="7" fillId="2" borderId="25" xfId="0" applyFont="1" applyFill="1" applyBorder="1" applyAlignment="1">
      <alignment horizontal="center" vertical="top" wrapText="1"/>
    </xf>
    <xf numFmtId="0" fontId="7" fillId="2" borderId="0" xfId="0" applyFont="1" applyFill="1" applyAlignment="1">
      <alignment horizontal="center" vertical="top" wrapText="1"/>
    </xf>
    <xf numFmtId="0" fontId="6" fillId="2" borderId="42" xfId="0" applyFont="1" applyFill="1" applyBorder="1" applyAlignment="1">
      <alignment horizontal="center" vertical="center"/>
    </xf>
    <xf numFmtId="0" fontId="2" fillId="2" borderId="42" xfId="0" applyFont="1" applyFill="1" applyBorder="1" applyAlignment="1">
      <alignment horizontal="center" vertical="center" wrapText="1"/>
    </xf>
    <xf numFmtId="0" fontId="11" fillId="2" borderId="0" xfId="0" applyFont="1" applyFill="1" applyAlignment="1">
      <alignment horizontal="center" vertical="center" wrapText="1"/>
    </xf>
    <xf numFmtId="0" fontId="0" fillId="2" borderId="0" xfId="0" quotePrefix="1" applyFont="1" applyFill="1" applyAlignment="1">
      <alignment horizontal="left" vertical="center" wrapText="1"/>
    </xf>
    <xf numFmtId="0" fontId="0" fillId="2" borderId="0" xfId="0" applyFont="1" applyFill="1" applyAlignment="1">
      <alignment horizontal="left" vertical="center" wrapText="1"/>
    </xf>
    <xf numFmtId="0" fontId="0" fillId="2" borderId="3" xfId="0" quotePrefix="1" applyFont="1" applyFill="1" applyBorder="1" applyAlignment="1">
      <alignment horizontal="left" vertical="center" wrapText="1"/>
    </xf>
    <xf numFmtId="0" fontId="0" fillId="2" borderId="0" xfId="0" applyFont="1" applyFill="1" applyBorder="1" applyAlignment="1">
      <alignment horizontal="left" vertical="center" wrapText="1"/>
    </xf>
    <xf numFmtId="0" fontId="2" fillId="7" borderId="22" xfId="0" applyFont="1" applyFill="1" applyBorder="1" applyAlignment="1">
      <alignment horizontal="right" vertical="center" wrapText="1" indent="1"/>
    </xf>
    <xf numFmtId="0" fontId="2" fillId="7" borderId="23" xfId="0" applyFont="1" applyFill="1" applyBorder="1" applyAlignment="1">
      <alignment horizontal="right" vertical="center" wrapText="1" indent="1"/>
    </xf>
    <xf numFmtId="0" fontId="0" fillId="2" borderId="20" xfId="0" applyFont="1" applyFill="1" applyBorder="1" applyAlignment="1">
      <alignment horizontal="center" vertical="center" wrapText="1"/>
    </xf>
    <xf numFmtId="0" fontId="0" fillId="2" borderId="8"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5" fillId="2" borderId="20" xfId="0" applyFont="1" applyFill="1" applyBorder="1" applyAlignment="1">
      <alignment horizontal="center" wrapText="1"/>
    </xf>
    <xf numFmtId="0" fontId="5" fillId="2" borderId="8" xfId="0" applyFont="1" applyFill="1" applyBorder="1" applyAlignment="1">
      <alignment horizontal="center" wrapText="1"/>
    </xf>
    <xf numFmtId="0" fontId="5" fillId="2" borderId="11" xfId="0" applyFont="1" applyFill="1" applyBorder="1" applyAlignment="1">
      <alignment horizontal="center" wrapText="1"/>
    </xf>
    <xf numFmtId="0" fontId="12" fillId="2" borderId="50" xfId="0" applyFont="1" applyFill="1" applyBorder="1" applyAlignment="1">
      <alignment horizontal="right" vertical="top" wrapText="1"/>
    </xf>
    <xf numFmtId="0" fontId="12" fillId="2" borderId="51" xfId="0" applyFont="1" applyFill="1" applyBorder="1" applyAlignment="1">
      <alignment horizontal="right" vertical="top" wrapText="1"/>
    </xf>
  </cellXfs>
  <cellStyles count="2">
    <cellStyle name="Normal" xfId="0" builtinId="0"/>
    <cellStyle name="Percent" xfId="1" builtinId="5"/>
  </cellStyles>
  <dxfs count="2">
    <dxf>
      <fill>
        <patternFill>
          <bgColor theme="7" tint="0.79998168889431442"/>
        </patternFill>
      </fill>
    </dxf>
    <dxf>
      <font>
        <b/>
        <i val="0"/>
        <color rgb="FF7030A0"/>
      </font>
      <fill>
        <patternFill>
          <bgColor theme="7" tint="0.79998168889431442"/>
        </patternFill>
      </fill>
    </dxf>
  </dxfs>
  <tableStyles count="0" defaultTableStyle="TableStyleMedium2" defaultPivotStyle="PivotStyleLight16"/>
  <colors>
    <mruColors>
      <color rgb="FFFFFFCC"/>
      <color rgb="FF0000FF"/>
      <color rgb="FFEFFFE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04"/>
  <sheetViews>
    <sheetView tabSelected="1" defaultGridColor="0" topLeftCell="A4" colorId="9" zoomScale="90" zoomScaleNormal="90" workbookViewId="0">
      <selection activeCell="G7" sqref="G7"/>
    </sheetView>
  </sheetViews>
  <sheetFormatPr defaultColWidth="9.109375" defaultRowHeight="13.2" x14ac:dyDescent="0.25"/>
  <cols>
    <col min="1" max="1" width="13.33203125" style="13" customWidth="1"/>
    <col min="2" max="2" width="10.5546875" style="13" customWidth="1"/>
    <col min="3" max="5" width="13.6640625" style="13" customWidth="1"/>
    <col min="6" max="6" width="15.44140625" style="13" customWidth="1"/>
    <col min="7" max="7" width="16.44140625" style="13" customWidth="1"/>
    <col min="8" max="16384" width="9.109375" style="13"/>
  </cols>
  <sheetData>
    <row r="1" spans="1:7" ht="36" customHeight="1" x14ac:dyDescent="0.25">
      <c r="A1" s="75" t="s">
        <v>105</v>
      </c>
      <c r="B1" s="75"/>
      <c r="C1" s="76" t="s">
        <v>100</v>
      </c>
      <c r="D1" s="76"/>
      <c r="E1" s="76"/>
      <c r="F1" s="76"/>
      <c r="G1" s="76"/>
    </row>
    <row r="2" spans="1:7" ht="24" customHeight="1" x14ac:dyDescent="0.25">
      <c r="A2" s="77" t="s">
        <v>101</v>
      </c>
      <c r="B2" s="77"/>
      <c r="C2" s="77"/>
      <c r="D2" s="77"/>
      <c r="E2" s="77"/>
      <c r="F2" s="77"/>
      <c r="G2" s="77"/>
    </row>
    <row r="3" spans="1:7" ht="99.9" customHeight="1" x14ac:dyDescent="0.25">
      <c r="A3" s="78" t="s">
        <v>106</v>
      </c>
      <c r="B3" s="79"/>
      <c r="C3" s="79"/>
      <c r="D3" s="79"/>
      <c r="E3" s="79"/>
      <c r="F3" s="79"/>
      <c r="G3" s="79"/>
    </row>
    <row r="4" spans="1:7" ht="138" customHeight="1" x14ac:dyDescent="0.25">
      <c r="A4" s="80" t="s">
        <v>104</v>
      </c>
      <c r="B4" s="81"/>
      <c r="C4" s="81"/>
      <c r="D4" s="81"/>
      <c r="E4" s="81"/>
      <c r="F4" s="81"/>
      <c r="G4" s="81"/>
    </row>
    <row r="5" spans="1:7" ht="90" customHeight="1" x14ac:dyDescent="0.25">
      <c r="A5" s="72" t="s">
        <v>108</v>
      </c>
      <c r="B5" s="72"/>
      <c r="C5" s="72"/>
      <c r="D5" s="72"/>
      <c r="E5" s="72"/>
      <c r="F5" s="72"/>
      <c r="G5" s="72"/>
    </row>
    <row r="6" spans="1:7" ht="6.75" customHeight="1" x14ac:dyDescent="0.25">
      <c r="A6" s="14"/>
      <c r="B6" s="14"/>
      <c r="C6" s="14"/>
      <c r="D6" s="14"/>
      <c r="E6" s="14"/>
      <c r="F6" s="14"/>
      <c r="G6" s="14"/>
    </row>
    <row r="7" spans="1:7" ht="15.9" customHeight="1" x14ac:dyDescent="0.25">
      <c r="A7" s="14"/>
      <c r="B7" s="14"/>
      <c r="C7" s="14"/>
      <c r="D7" s="14"/>
      <c r="E7" s="14"/>
      <c r="F7" s="15" t="s">
        <v>88</v>
      </c>
      <c r="G7" s="59" t="s">
        <v>91</v>
      </c>
    </row>
    <row r="8" spans="1:7" ht="15.9" customHeight="1" x14ac:dyDescent="0.25">
      <c r="A8" s="14"/>
      <c r="B8" s="14"/>
      <c r="C8" s="14"/>
      <c r="D8" s="14"/>
      <c r="E8" s="14"/>
      <c r="F8" s="15" t="s">
        <v>90</v>
      </c>
      <c r="G8" s="16">
        <v>0.1</v>
      </c>
    </row>
    <row r="9" spans="1:7" ht="15.9" customHeight="1" x14ac:dyDescent="0.25">
      <c r="A9" s="14"/>
      <c r="B9" s="14"/>
      <c r="C9" s="14"/>
      <c r="D9" s="14"/>
      <c r="E9" s="14"/>
      <c r="F9" s="15" t="s">
        <v>89</v>
      </c>
      <c r="G9" s="60" t="s">
        <v>109</v>
      </c>
    </row>
    <row r="10" spans="1:7" ht="15.9" customHeight="1" x14ac:dyDescent="0.25">
      <c r="A10" s="14"/>
      <c r="B10" s="14"/>
      <c r="C10" s="14"/>
      <c r="D10" s="14"/>
      <c r="E10" s="14"/>
      <c r="F10" s="15" t="s">
        <v>103</v>
      </c>
      <c r="G10" s="59" t="s">
        <v>99</v>
      </c>
    </row>
    <row r="11" spans="1:7" ht="15.9" customHeight="1" x14ac:dyDescent="0.25">
      <c r="A11" s="14"/>
      <c r="B11" s="14"/>
      <c r="C11" s="14"/>
      <c r="D11" s="14"/>
      <c r="E11" s="14"/>
      <c r="F11" s="15" t="str">
        <f>"5. The estimated minimum NHTF Loan Amount for the "&amp;TEXT(IF(IFERROR(VLOOKUP(G7,A32:G98,7),"TBD")="Large",4,IF(IFERROR(VLOOKUP(G7,A32:G98,7),"TBD")="Medium",3,IF(IFERROR(VLOOKUP(G7,A32:G98,7),"TBD")="TBD","TBD",1))),"0")&amp;" unit"&amp;IF(IFERROR(VLOOKUP(G7,A32:G98,7),"TBD")&lt;&gt;"Small","s","")&amp;" is:"</f>
        <v>5. The estimated minimum NHTF Loan Amount for the TBD units is:</v>
      </c>
      <c r="G11" s="70" t="str">
        <f>IF(OR(ISERROR(VLOOKUP(G7,A31:G98,7)),ISERROR(VLOOKUP(G7,A31:G98,6))),"TBD",IF(AND(VLOOKUP(G7,A31:G98,7)="Medium",G10="Yes"),3*VLOOKUP(G7,A31:G98,6),IF(AND(VLOOKUP(G7,A31:G98,7)="Large",G10="Yes"),4*VLOOKUP(G7,A31:G98,6),IF(AND(VLOOKUP(G7,A31:G98,7)="Small",G10="Yes"),1*VLOOKUP(G7,A31:G98,6),"NA"))))</f>
        <v>NA</v>
      </c>
    </row>
    <row r="12" spans="1:7" x14ac:dyDescent="0.25">
      <c r="A12" s="14"/>
      <c r="B12" s="14"/>
      <c r="C12" s="14"/>
      <c r="D12" s="14"/>
      <c r="E12" s="14"/>
      <c r="F12" s="15"/>
      <c r="G12" s="14"/>
    </row>
    <row r="13" spans="1:7" ht="13.8" thickBot="1" x14ac:dyDescent="0.3">
      <c r="A13" s="1" t="s">
        <v>0</v>
      </c>
      <c r="B13" s="1" t="s">
        <v>1</v>
      </c>
      <c r="C13" s="1" t="s">
        <v>2</v>
      </c>
      <c r="D13" s="1" t="s">
        <v>3</v>
      </c>
      <c r="E13" s="1" t="s">
        <v>4</v>
      </c>
      <c r="F13" s="1" t="s">
        <v>5</v>
      </c>
      <c r="G13" s="1" t="s">
        <v>6</v>
      </c>
    </row>
    <row r="14" spans="1:7" ht="53.25" customHeight="1" x14ac:dyDescent="0.25">
      <c r="A14" s="2" t="s">
        <v>7</v>
      </c>
      <c r="B14" s="3" t="s">
        <v>8</v>
      </c>
      <c r="C14" s="3" t="s">
        <v>9</v>
      </c>
      <c r="D14" s="3" t="s">
        <v>84</v>
      </c>
      <c r="E14" s="4" t="s">
        <v>85</v>
      </c>
      <c r="F14" s="3" t="s">
        <v>10</v>
      </c>
      <c r="G14" s="52" t="s">
        <v>11</v>
      </c>
    </row>
    <row r="15" spans="1:7" ht="3.9" customHeight="1" x14ac:dyDescent="0.25">
      <c r="A15" s="17"/>
      <c r="B15" s="5"/>
      <c r="C15" s="18"/>
      <c r="D15" s="18"/>
      <c r="E15" s="18"/>
      <c r="F15" s="19"/>
      <c r="G15" s="53"/>
    </row>
    <row r="16" spans="1:7" x14ac:dyDescent="0.25">
      <c r="A16" s="20">
        <v>0</v>
      </c>
      <c r="B16" s="61">
        <v>0</v>
      </c>
      <c r="C16" s="21">
        <f>SUM(B$15:B16)</f>
        <v>0</v>
      </c>
      <c r="D16" s="21">
        <f>ROUNDUP(C16*N(G$9),0)-SUM(D$15:D15)</f>
        <v>0</v>
      </c>
      <c r="E16" s="22">
        <f>ROUNDUP(C16*G$8,0)-SUM(E$15:E15)</f>
        <v>0</v>
      </c>
      <c r="F16" s="23">
        <f>IF(ISERROR(VLOOKUP(G$7,ELI_PU,3)),"",VLOOKUP(G$7,ELI_PU,3))</f>
        <v>0</v>
      </c>
      <c r="G16" s="54">
        <f>IF(ISERROR(F16*E16),0,F16*E16)</f>
        <v>0</v>
      </c>
    </row>
    <row r="17" spans="1:9" x14ac:dyDescent="0.25">
      <c r="A17" s="24">
        <v>1</v>
      </c>
      <c r="B17" s="62">
        <v>0</v>
      </c>
      <c r="C17" s="25">
        <f>SUM(B$15:B17)</f>
        <v>0</v>
      </c>
      <c r="D17" s="25">
        <f>ROUNDUP(C17*N(G$9),0)-SUM(D$15:D16)</f>
        <v>0</v>
      </c>
      <c r="E17" s="26">
        <f>ROUNDUP(C17*G$8,0)-SUM(E$15:E16)</f>
        <v>0</v>
      </c>
      <c r="F17" s="27">
        <f>IF(ISERROR(VLOOKUP(G$7,ELI_PU,3)),"",VLOOKUP(G$7,ELI_PU,3))</f>
        <v>0</v>
      </c>
      <c r="G17" s="54">
        <f t="shared" ref="G17:G20" si="0">IF(ISERROR(F17*E17),0,F17*E17)</f>
        <v>0</v>
      </c>
    </row>
    <row r="18" spans="1:9" x14ac:dyDescent="0.25">
      <c r="A18" s="24">
        <v>2</v>
      </c>
      <c r="B18" s="62">
        <v>0</v>
      </c>
      <c r="C18" s="25">
        <f>SUM(B$15:B18)</f>
        <v>0</v>
      </c>
      <c r="D18" s="25">
        <f>ROUNDUP(C18*N(G$9),0)-SUM(D$15:D17)</f>
        <v>0</v>
      </c>
      <c r="E18" s="26">
        <f>ROUNDUP(C18*G$8,0)-SUM(E$15:E17)</f>
        <v>0</v>
      </c>
      <c r="F18" s="27">
        <f>IF(ISERROR(VLOOKUP(G$7,ELI_PU,4)),"",VLOOKUP(G$7,ELI_PU,4))</f>
        <v>0</v>
      </c>
      <c r="G18" s="54">
        <f t="shared" si="0"/>
        <v>0</v>
      </c>
    </row>
    <row r="19" spans="1:9" x14ac:dyDescent="0.25">
      <c r="A19" s="24">
        <v>3</v>
      </c>
      <c r="B19" s="62">
        <v>0</v>
      </c>
      <c r="C19" s="25">
        <f>SUM(B$15:B19)</f>
        <v>0</v>
      </c>
      <c r="D19" s="25">
        <f>ROUNDUP(C19*N(G$9),0)-SUM(D$15:D18)</f>
        <v>0</v>
      </c>
      <c r="E19" s="26">
        <f>ROUNDUP(C19*G$8,0)-SUM(E$15:E18)</f>
        <v>0</v>
      </c>
      <c r="F19" s="27">
        <f>IF(ISERROR(VLOOKUP(G$7,ELI_PU,5)),"",VLOOKUP(G$7,ELI_PU,5))</f>
        <v>0</v>
      </c>
      <c r="G19" s="54">
        <f t="shared" si="0"/>
        <v>0</v>
      </c>
    </row>
    <row r="20" spans="1:9" x14ac:dyDescent="0.25">
      <c r="A20" s="24">
        <v>4</v>
      </c>
      <c r="B20" s="62">
        <v>0</v>
      </c>
      <c r="C20" s="25">
        <f>SUM(B$15:B20)</f>
        <v>0</v>
      </c>
      <c r="D20" s="25">
        <f>ROUNDUP(C20*N(G$9),0)-SUM(D$15:D19)</f>
        <v>0</v>
      </c>
      <c r="E20" s="26">
        <f>ROUNDUP(C20*G$8,0)-SUM(E$15:E19)</f>
        <v>0</v>
      </c>
      <c r="F20" s="27">
        <f>IF(ISERROR(VLOOKUP(G$7,ELI_PU,5)),"",VLOOKUP(G$7,ELI_PU,5))</f>
        <v>0</v>
      </c>
      <c r="G20" s="54">
        <f t="shared" si="0"/>
        <v>0</v>
      </c>
    </row>
    <row r="21" spans="1:9" ht="3.9" customHeight="1" thickBot="1" x14ac:dyDescent="0.3">
      <c r="A21" s="28"/>
      <c r="B21" s="6"/>
      <c r="C21" s="29"/>
      <c r="D21" s="29"/>
      <c r="E21" s="30"/>
      <c r="F21" s="31"/>
      <c r="G21" s="55"/>
    </row>
    <row r="22" spans="1:9" ht="14.4" thickTop="1" thickBot="1" x14ac:dyDescent="0.3">
      <c r="A22" s="7" t="s">
        <v>12</v>
      </c>
      <c r="B22" s="57">
        <f>SUM(B15:B21)</f>
        <v>0</v>
      </c>
      <c r="C22" s="32"/>
      <c r="D22" s="32">
        <f>SUM(D15:D21)</f>
        <v>0</v>
      </c>
      <c r="E22" s="32">
        <f>SUM(E15:E21)</f>
        <v>0</v>
      </c>
      <c r="F22" s="33"/>
      <c r="G22" s="56">
        <f>MIN($B$104,SUM(G15:G21))</f>
        <v>0</v>
      </c>
    </row>
    <row r="23" spans="1:9" ht="12.75" customHeight="1" x14ac:dyDescent="0.25">
      <c r="A23" s="14"/>
      <c r="B23" s="84" t="s">
        <v>86</v>
      </c>
      <c r="C23" s="14"/>
      <c r="D23" s="87" t="str">
        <f>TEXT(D22,"0")&amp;" ELI units is "&amp;TEXT(IF($B22=0,0,D22/$B22),"0.00%")&amp;" of "&amp;TEXT(N($B22),"0")&amp;" total units."</f>
        <v>0 ELI units is 0.00% of 0 total units.</v>
      </c>
      <c r="E23" s="87" t="str">
        <f>TEXT(E22,"0")&amp;" ELI units is "&amp;TEXT(IF($B22=0,0,E22/$B22),"0.00%")&amp;" of "&amp;TEXT(N($B22),"0")&amp;" total units."</f>
        <v>0 ELI units is 0.00% of 0 total units.</v>
      </c>
      <c r="F23" s="90" t="str">
        <f>IF(SUM(G15:G21)&gt;G22,"The ELI Loan is capped at "&amp;TEXT($B$104,"$#,##0")&amp;".","")</f>
        <v/>
      </c>
      <c r="G23" s="82" t="s">
        <v>87</v>
      </c>
    </row>
    <row r="24" spans="1:9" x14ac:dyDescent="0.25">
      <c r="A24" s="14"/>
      <c r="B24" s="85"/>
      <c r="C24" s="14"/>
      <c r="D24" s="88"/>
      <c r="E24" s="88"/>
      <c r="F24" s="91"/>
      <c r="G24" s="82"/>
    </row>
    <row r="25" spans="1:9" x14ac:dyDescent="0.25">
      <c r="A25" s="14"/>
      <c r="B25" s="85"/>
      <c r="C25" s="14"/>
      <c r="D25" s="89"/>
      <c r="E25" s="89"/>
      <c r="F25" s="91"/>
      <c r="G25" s="82"/>
    </row>
    <row r="26" spans="1:9" ht="13.8" thickBot="1" x14ac:dyDescent="0.3">
      <c r="A26" s="14"/>
      <c r="B26" s="86"/>
      <c r="C26" s="14"/>
      <c r="D26" s="14"/>
      <c r="E26" s="14"/>
      <c r="F26" s="91"/>
      <c r="G26" s="83"/>
    </row>
    <row r="27" spans="1:9" ht="13.8" thickTop="1" x14ac:dyDescent="0.25">
      <c r="A27" s="14"/>
      <c r="B27" s="34"/>
      <c r="C27" s="14"/>
      <c r="D27" s="14"/>
      <c r="E27" s="14"/>
      <c r="F27" s="14"/>
      <c r="G27" s="14"/>
    </row>
    <row r="28" spans="1:9" ht="6" customHeight="1" x14ac:dyDescent="0.25">
      <c r="A28" s="14"/>
      <c r="B28" s="14"/>
      <c r="C28" s="14"/>
      <c r="D28" s="14"/>
      <c r="E28" s="14"/>
      <c r="F28" s="14"/>
      <c r="G28" s="14"/>
    </row>
    <row r="29" spans="1:9" ht="13.8" thickBot="1" x14ac:dyDescent="0.3">
      <c r="A29" s="12" t="s">
        <v>102</v>
      </c>
      <c r="B29" s="14"/>
      <c r="C29" s="14"/>
      <c r="D29" s="14"/>
      <c r="E29" s="14"/>
      <c r="F29" s="14"/>
      <c r="G29" s="14"/>
    </row>
    <row r="30" spans="1:9" ht="48.75" customHeight="1" thickBot="1" x14ac:dyDescent="0.3">
      <c r="A30" s="35" t="s">
        <v>13</v>
      </c>
      <c r="B30" s="36" t="s">
        <v>107</v>
      </c>
      <c r="C30" s="36" t="s">
        <v>14</v>
      </c>
      <c r="D30" s="36" t="s">
        <v>15</v>
      </c>
      <c r="E30" s="37" t="s">
        <v>16</v>
      </c>
      <c r="F30" s="36" t="s">
        <v>92</v>
      </c>
      <c r="G30" s="63" t="s">
        <v>96</v>
      </c>
      <c r="H30" s="73" t="str">
        <f>"
As a note, one (1) less Funded ELI unit (column ""E"", "&amp;TEXT(IF(E22-1&lt;0,0,E22-1),"0")&amp;" total ELI units) is "&amp;TEXT(IF($B22=0,0,(E22-1)/$B22),"0.00%")&amp;" of "&amp;TEXT(N($B22),"0")&amp;" total units.  
"&amp;IF(OR(G8=G9,N(G9)=0),"","In addition, one (1) less ELI Unit Commitment (column ""D"", "&amp;TEXT(IF(D22-1&lt;0,0,D22-1),"0")&amp;" total ELI Committed units) is "&amp;TEXT(IF($B22=0,0,(D22-1)/$B22),"0.00%")&amp;" of "&amp;TEXT(N($B22),"0")&amp;" total units.")</f>
        <v xml:space="preserve">
As a note, one (1) less Funded ELI unit (column "E", 0 total ELI units) is 0.00% of 0 total units.  
</v>
      </c>
      <c r="I30" s="74"/>
    </row>
    <row r="31" spans="1:9" ht="4.5" customHeight="1" x14ac:dyDescent="0.25">
      <c r="A31" s="58" t="s">
        <v>91</v>
      </c>
      <c r="B31" s="38"/>
      <c r="C31" s="38"/>
      <c r="D31" s="38"/>
      <c r="E31" s="39"/>
      <c r="F31" s="38"/>
      <c r="G31" s="64"/>
      <c r="H31" s="73"/>
      <c r="I31" s="74"/>
    </row>
    <row r="32" spans="1:9" x14ac:dyDescent="0.25">
      <c r="A32" s="40" t="s">
        <v>17</v>
      </c>
      <c r="B32" s="9">
        <v>0.33</v>
      </c>
      <c r="C32" s="41">
        <v>68800</v>
      </c>
      <c r="D32" s="41">
        <v>80700</v>
      </c>
      <c r="E32" s="42">
        <v>91000</v>
      </c>
      <c r="F32" s="41">
        <v>193600</v>
      </c>
      <c r="G32" s="65" t="s">
        <v>93</v>
      </c>
      <c r="H32" s="73"/>
      <c r="I32" s="74"/>
    </row>
    <row r="33" spans="1:9" x14ac:dyDescent="0.25">
      <c r="A33" s="43" t="s">
        <v>18</v>
      </c>
      <c r="B33" s="10">
        <v>0.35</v>
      </c>
      <c r="C33" s="44">
        <v>59100</v>
      </c>
      <c r="D33" s="44">
        <v>69500</v>
      </c>
      <c r="E33" s="45">
        <v>78200</v>
      </c>
      <c r="F33" s="44">
        <v>179500</v>
      </c>
      <c r="G33" s="66" t="s">
        <v>94</v>
      </c>
      <c r="H33" s="73"/>
      <c r="I33" s="74"/>
    </row>
    <row r="34" spans="1:9" x14ac:dyDescent="0.25">
      <c r="A34" s="46" t="s">
        <v>19</v>
      </c>
      <c r="B34" s="11">
        <v>0.35</v>
      </c>
      <c r="C34" s="47">
        <v>57700</v>
      </c>
      <c r="D34" s="47">
        <v>67600</v>
      </c>
      <c r="E34" s="48">
        <v>76200</v>
      </c>
      <c r="F34" s="47">
        <v>175300</v>
      </c>
      <c r="G34" s="67" t="s">
        <v>93</v>
      </c>
      <c r="H34" s="73"/>
      <c r="I34" s="74"/>
    </row>
    <row r="35" spans="1:9" x14ac:dyDescent="0.25">
      <c r="A35" s="40" t="s">
        <v>20</v>
      </c>
      <c r="B35" s="9">
        <v>0.4</v>
      </c>
      <c r="C35" s="41">
        <v>42800</v>
      </c>
      <c r="D35" s="41">
        <v>50200</v>
      </c>
      <c r="E35" s="42">
        <v>56700</v>
      </c>
      <c r="F35" s="44">
        <v>163000</v>
      </c>
      <c r="G35" s="65" t="s">
        <v>94</v>
      </c>
      <c r="H35" s="73"/>
      <c r="I35" s="74"/>
    </row>
    <row r="36" spans="1:9" x14ac:dyDescent="0.25">
      <c r="A36" s="43" t="s">
        <v>21</v>
      </c>
      <c r="B36" s="10">
        <v>0.35</v>
      </c>
      <c r="C36" s="44">
        <v>59100</v>
      </c>
      <c r="D36" s="44">
        <v>69500</v>
      </c>
      <c r="E36" s="45">
        <v>78200</v>
      </c>
      <c r="F36" s="44">
        <v>179500</v>
      </c>
      <c r="G36" s="66" t="s">
        <v>93</v>
      </c>
      <c r="H36" s="73"/>
      <c r="I36" s="74"/>
    </row>
    <row r="37" spans="1:9" x14ac:dyDescent="0.25">
      <c r="A37" s="46" t="s">
        <v>22</v>
      </c>
      <c r="B37" s="11">
        <v>0.28000000000000003</v>
      </c>
      <c r="C37" s="47">
        <v>96700</v>
      </c>
      <c r="D37" s="47">
        <v>113300</v>
      </c>
      <c r="E37" s="48">
        <v>127800</v>
      </c>
      <c r="F37" s="47">
        <v>229500</v>
      </c>
      <c r="G37" s="67" t="s">
        <v>95</v>
      </c>
      <c r="H37" s="73"/>
      <c r="I37" s="74"/>
    </row>
    <row r="38" spans="1:9" x14ac:dyDescent="0.25">
      <c r="A38" s="43" t="s">
        <v>23</v>
      </c>
      <c r="B38" s="10">
        <v>0.4</v>
      </c>
      <c r="C38" s="44">
        <v>37100</v>
      </c>
      <c r="D38" s="44">
        <v>43500</v>
      </c>
      <c r="E38" s="45">
        <v>49000</v>
      </c>
      <c r="F38" s="44">
        <v>140900</v>
      </c>
      <c r="G38" s="66" t="s">
        <v>94</v>
      </c>
      <c r="H38" s="73"/>
      <c r="I38" s="74"/>
    </row>
    <row r="39" spans="1:9" x14ac:dyDescent="0.25">
      <c r="A39" s="43" t="s">
        <v>24</v>
      </c>
      <c r="B39" s="10">
        <v>0.4</v>
      </c>
      <c r="C39" s="44">
        <v>41100</v>
      </c>
      <c r="D39" s="44">
        <v>48200</v>
      </c>
      <c r="E39" s="45">
        <v>54300</v>
      </c>
      <c r="F39" s="44">
        <v>156200</v>
      </c>
      <c r="G39" s="66" t="s">
        <v>93</v>
      </c>
      <c r="H39" s="73"/>
      <c r="I39" s="74"/>
    </row>
    <row r="40" spans="1:9" x14ac:dyDescent="0.25">
      <c r="A40" s="46" t="s">
        <v>25</v>
      </c>
      <c r="B40" s="11">
        <v>0.4</v>
      </c>
      <c r="C40" s="47">
        <v>37900</v>
      </c>
      <c r="D40" s="47">
        <v>44300</v>
      </c>
      <c r="E40" s="48">
        <v>49900</v>
      </c>
      <c r="F40" s="47">
        <v>143600</v>
      </c>
      <c r="G40" s="67" t="s">
        <v>93</v>
      </c>
      <c r="H40" s="73"/>
      <c r="I40" s="74"/>
    </row>
    <row r="41" spans="1:9" x14ac:dyDescent="0.25">
      <c r="A41" s="43" t="s">
        <v>26</v>
      </c>
      <c r="B41" s="10">
        <v>0.33</v>
      </c>
      <c r="C41" s="44">
        <v>79100</v>
      </c>
      <c r="D41" s="44">
        <v>92800</v>
      </c>
      <c r="E41" s="45">
        <v>104400</v>
      </c>
      <c r="F41" s="44">
        <v>200100</v>
      </c>
      <c r="G41" s="66" t="s">
        <v>93</v>
      </c>
    </row>
    <row r="42" spans="1:9" x14ac:dyDescent="0.25">
      <c r="A42" s="43" t="s">
        <v>27</v>
      </c>
      <c r="B42" s="10">
        <v>0.3</v>
      </c>
      <c r="C42" s="44">
        <v>84300</v>
      </c>
      <c r="D42" s="44">
        <v>98800</v>
      </c>
      <c r="E42" s="45">
        <v>111400</v>
      </c>
      <c r="F42" s="44">
        <v>213400</v>
      </c>
      <c r="G42" s="66" t="s">
        <v>93</v>
      </c>
    </row>
    <row r="43" spans="1:9" x14ac:dyDescent="0.25">
      <c r="A43" s="46" t="s">
        <v>28</v>
      </c>
      <c r="B43" s="11">
        <v>0.4</v>
      </c>
      <c r="C43" s="47">
        <v>42300</v>
      </c>
      <c r="D43" s="47">
        <v>49500</v>
      </c>
      <c r="E43" s="48">
        <v>55800</v>
      </c>
      <c r="F43" s="44">
        <v>160400</v>
      </c>
      <c r="G43" s="67" t="s">
        <v>94</v>
      </c>
    </row>
    <row r="44" spans="1:9" x14ac:dyDescent="0.25">
      <c r="A44" s="43" t="s">
        <v>29</v>
      </c>
      <c r="B44" s="10">
        <v>0.4</v>
      </c>
      <c r="C44" s="44">
        <v>37100</v>
      </c>
      <c r="D44" s="44">
        <v>43500</v>
      </c>
      <c r="E44" s="45">
        <v>49000</v>
      </c>
      <c r="F44" s="44">
        <v>140900</v>
      </c>
      <c r="G44" s="66" t="s">
        <v>94</v>
      </c>
    </row>
    <row r="45" spans="1:9" x14ac:dyDescent="0.25">
      <c r="A45" s="43" t="s">
        <v>30</v>
      </c>
      <c r="B45" s="10">
        <v>0.4</v>
      </c>
      <c r="C45" s="44">
        <v>37100</v>
      </c>
      <c r="D45" s="44">
        <v>43500</v>
      </c>
      <c r="E45" s="45">
        <v>49000</v>
      </c>
      <c r="F45" s="44">
        <v>140900</v>
      </c>
      <c r="G45" s="66" t="s">
        <v>94</v>
      </c>
    </row>
    <row r="46" spans="1:9" x14ac:dyDescent="0.25">
      <c r="A46" s="46" t="s">
        <v>31</v>
      </c>
      <c r="B46" s="11">
        <v>0.33</v>
      </c>
      <c r="C46" s="47">
        <v>79100</v>
      </c>
      <c r="D46" s="47">
        <v>92800</v>
      </c>
      <c r="E46" s="48">
        <v>104400</v>
      </c>
      <c r="F46" s="47">
        <v>200100</v>
      </c>
      <c r="G46" s="67" t="s">
        <v>95</v>
      </c>
    </row>
    <row r="47" spans="1:9" x14ac:dyDescent="0.25">
      <c r="A47" s="43" t="s">
        <v>32</v>
      </c>
      <c r="B47" s="10">
        <v>0.33</v>
      </c>
      <c r="C47" s="44">
        <v>67100</v>
      </c>
      <c r="D47" s="44">
        <v>78600</v>
      </c>
      <c r="E47" s="45">
        <v>88600</v>
      </c>
      <c r="F47" s="44">
        <v>188600</v>
      </c>
      <c r="G47" s="66" t="s">
        <v>93</v>
      </c>
    </row>
    <row r="48" spans="1:9" x14ac:dyDescent="0.25">
      <c r="A48" s="43" t="s">
        <v>33</v>
      </c>
      <c r="B48" s="10">
        <v>0.4</v>
      </c>
      <c r="C48" s="44">
        <v>58100</v>
      </c>
      <c r="D48" s="44">
        <v>68200</v>
      </c>
      <c r="E48" s="45">
        <v>76900</v>
      </c>
      <c r="F48" s="44">
        <v>176400</v>
      </c>
      <c r="G48" s="66" t="s">
        <v>93</v>
      </c>
    </row>
    <row r="49" spans="1:7" x14ac:dyDescent="0.25">
      <c r="A49" s="46" t="s">
        <v>34</v>
      </c>
      <c r="B49" s="11">
        <v>0.4</v>
      </c>
      <c r="C49" s="47">
        <v>37100</v>
      </c>
      <c r="D49" s="47">
        <v>43500</v>
      </c>
      <c r="E49" s="48">
        <v>49000</v>
      </c>
      <c r="F49" s="44">
        <v>140900</v>
      </c>
      <c r="G49" s="67" t="s">
        <v>94</v>
      </c>
    </row>
    <row r="50" spans="1:7" x14ac:dyDescent="0.25">
      <c r="A50" s="43" t="s">
        <v>35</v>
      </c>
      <c r="B50" s="10">
        <v>0.33</v>
      </c>
      <c r="C50" s="44">
        <v>66900</v>
      </c>
      <c r="D50" s="44">
        <v>78200</v>
      </c>
      <c r="E50" s="45">
        <v>88200</v>
      </c>
      <c r="F50" s="44">
        <v>187900</v>
      </c>
      <c r="G50" s="66" t="s">
        <v>94</v>
      </c>
    </row>
    <row r="51" spans="1:7" x14ac:dyDescent="0.25">
      <c r="A51" s="43" t="s">
        <v>36</v>
      </c>
      <c r="B51" s="10">
        <v>0.33</v>
      </c>
      <c r="C51" s="44">
        <v>68800</v>
      </c>
      <c r="D51" s="44">
        <v>80700</v>
      </c>
      <c r="E51" s="45">
        <v>91000</v>
      </c>
      <c r="F51" s="44">
        <v>193600</v>
      </c>
      <c r="G51" s="66" t="s">
        <v>94</v>
      </c>
    </row>
    <row r="52" spans="1:7" x14ac:dyDescent="0.25">
      <c r="A52" s="46" t="s">
        <v>37</v>
      </c>
      <c r="B52" s="11">
        <v>0.4</v>
      </c>
      <c r="C52" s="47">
        <v>37100</v>
      </c>
      <c r="D52" s="47">
        <v>43500</v>
      </c>
      <c r="E52" s="48">
        <v>49000</v>
      </c>
      <c r="F52" s="44">
        <v>140900</v>
      </c>
      <c r="G52" s="67" t="s">
        <v>94</v>
      </c>
    </row>
    <row r="53" spans="1:7" x14ac:dyDescent="0.25">
      <c r="A53" s="43" t="s">
        <v>38</v>
      </c>
      <c r="B53" s="10">
        <v>0.4</v>
      </c>
      <c r="C53" s="44">
        <v>39000</v>
      </c>
      <c r="D53" s="44">
        <v>45700</v>
      </c>
      <c r="E53" s="45">
        <v>51600</v>
      </c>
      <c r="F53" s="44">
        <v>148200</v>
      </c>
      <c r="G53" s="66" t="s">
        <v>94</v>
      </c>
    </row>
    <row r="54" spans="1:7" x14ac:dyDescent="0.25">
      <c r="A54" s="43" t="s">
        <v>39</v>
      </c>
      <c r="B54" s="10">
        <v>0.4</v>
      </c>
      <c r="C54" s="44">
        <v>37100</v>
      </c>
      <c r="D54" s="44">
        <v>43500</v>
      </c>
      <c r="E54" s="45">
        <v>49000</v>
      </c>
      <c r="F54" s="44">
        <v>140900</v>
      </c>
      <c r="G54" s="66" t="s">
        <v>94</v>
      </c>
    </row>
    <row r="55" spans="1:7" x14ac:dyDescent="0.25">
      <c r="A55" s="46" t="s">
        <v>40</v>
      </c>
      <c r="B55" s="11">
        <v>0.4</v>
      </c>
      <c r="C55" s="47">
        <v>37100</v>
      </c>
      <c r="D55" s="47">
        <v>43500</v>
      </c>
      <c r="E55" s="48">
        <v>49000</v>
      </c>
      <c r="F55" s="44">
        <v>140900</v>
      </c>
      <c r="G55" s="67" t="s">
        <v>94</v>
      </c>
    </row>
    <row r="56" spans="1:7" x14ac:dyDescent="0.25">
      <c r="A56" s="43" t="s">
        <v>41</v>
      </c>
      <c r="B56" s="10">
        <v>0.4</v>
      </c>
      <c r="C56" s="44">
        <v>37100</v>
      </c>
      <c r="D56" s="44">
        <v>43500</v>
      </c>
      <c r="E56" s="45">
        <v>49000</v>
      </c>
      <c r="F56" s="44">
        <v>140900</v>
      </c>
      <c r="G56" s="66" t="s">
        <v>94</v>
      </c>
    </row>
    <row r="57" spans="1:7" x14ac:dyDescent="0.25">
      <c r="A57" s="43" t="s">
        <v>42</v>
      </c>
      <c r="B57" s="10">
        <v>0.35</v>
      </c>
      <c r="C57" s="44">
        <v>64800</v>
      </c>
      <c r="D57" s="44">
        <v>76000</v>
      </c>
      <c r="E57" s="45">
        <v>85700</v>
      </c>
      <c r="F57" s="44">
        <v>182100</v>
      </c>
      <c r="G57" s="66" t="s">
        <v>93</v>
      </c>
    </row>
    <row r="58" spans="1:7" x14ac:dyDescent="0.25">
      <c r="A58" s="46" t="s">
        <v>43</v>
      </c>
      <c r="B58" s="11">
        <v>0.4</v>
      </c>
      <c r="C58" s="47">
        <v>37100</v>
      </c>
      <c r="D58" s="47">
        <v>43500</v>
      </c>
      <c r="E58" s="48">
        <v>49000</v>
      </c>
      <c r="F58" s="47">
        <v>140900</v>
      </c>
      <c r="G58" s="67" t="s">
        <v>93</v>
      </c>
    </row>
    <row r="59" spans="1:7" x14ac:dyDescent="0.25">
      <c r="A59" s="43" t="s">
        <v>44</v>
      </c>
      <c r="B59" s="10">
        <v>0.35</v>
      </c>
      <c r="C59" s="44">
        <v>64800</v>
      </c>
      <c r="D59" s="44">
        <v>76000</v>
      </c>
      <c r="E59" s="45">
        <v>85700</v>
      </c>
      <c r="F59" s="44">
        <v>182100</v>
      </c>
      <c r="G59" s="66" t="s">
        <v>95</v>
      </c>
    </row>
    <row r="60" spans="1:7" x14ac:dyDescent="0.25">
      <c r="A60" s="43" t="s">
        <v>45</v>
      </c>
      <c r="B60" s="10">
        <v>0.4</v>
      </c>
      <c r="C60" s="44">
        <v>37100</v>
      </c>
      <c r="D60" s="44">
        <v>43500</v>
      </c>
      <c r="E60" s="45">
        <v>49000</v>
      </c>
      <c r="F60" s="44">
        <v>140900</v>
      </c>
      <c r="G60" s="66" t="s">
        <v>94</v>
      </c>
    </row>
    <row r="61" spans="1:7" x14ac:dyDescent="0.25">
      <c r="A61" s="46" t="s">
        <v>46</v>
      </c>
      <c r="B61" s="11">
        <v>0.35</v>
      </c>
      <c r="C61" s="47">
        <v>58300</v>
      </c>
      <c r="D61" s="47">
        <v>68300</v>
      </c>
      <c r="E61" s="48">
        <v>77100</v>
      </c>
      <c r="F61" s="47">
        <v>176800</v>
      </c>
      <c r="G61" s="67" t="s">
        <v>93</v>
      </c>
    </row>
    <row r="62" spans="1:7" x14ac:dyDescent="0.25">
      <c r="A62" s="43" t="s">
        <v>47</v>
      </c>
      <c r="B62" s="10">
        <v>0.4</v>
      </c>
      <c r="C62" s="44">
        <v>37100</v>
      </c>
      <c r="D62" s="44">
        <v>43500</v>
      </c>
      <c r="E62" s="45">
        <v>49000</v>
      </c>
      <c r="F62" s="44">
        <v>140900</v>
      </c>
      <c r="G62" s="66" t="s">
        <v>94</v>
      </c>
    </row>
    <row r="63" spans="1:7" x14ac:dyDescent="0.25">
      <c r="A63" s="43" t="s">
        <v>48</v>
      </c>
      <c r="B63" s="10">
        <v>0.33</v>
      </c>
      <c r="C63" s="44">
        <v>66900</v>
      </c>
      <c r="D63" s="44">
        <v>78200</v>
      </c>
      <c r="E63" s="45">
        <v>88200</v>
      </c>
      <c r="F63" s="44">
        <v>187900</v>
      </c>
      <c r="G63" s="66" t="s">
        <v>94</v>
      </c>
    </row>
    <row r="64" spans="1:7" x14ac:dyDescent="0.25">
      <c r="A64" s="46" t="s">
        <v>49</v>
      </c>
      <c r="B64" s="11">
        <v>0.4</v>
      </c>
      <c r="C64" s="47">
        <v>37100</v>
      </c>
      <c r="D64" s="47">
        <v>43500</v>
      </c>
      <c r="E64" s="48">
        <v>49000</v>
      </c>
      <c r="F64" s="44">
        <v>140900</v>
      </c>
      <c r="G64" s="67" t="s">
        <v>94</v>
      </c>
    </row>
    <row r="65" spans="1:7" x14ac:dyDescent="0.25">
      <c r="A65" s="43" t="s">
        <v>50</v>
      </c>
      <c r="B65" s="10">
        <v>0.35</v>
      </c>
      <c r="C65" s="44">
        <v>67300</v>
      </c>
      <c r="D65" s="44">
        <v>78800</v>
      </c>
      <c r="E65" s="45">
        <v>89000</v>
      </c>
      <c r="F65" s="44">
        <v>189000</v>
      </c>
      <c r="G65" s="66" t="s">
        <v>93</v>
      </c>
    </row>
    <row r="66" spans="1:7" x14ac:dyDescent="0.25">
      <c r="A66" s="43" t="s">
        <v>51</v>
      </c>
      <c r="B66" s="10">
        <v>0.35</v>
      </c>
      <c r="C66" s="44">
        <v>65000</v>
      </c>
      <c r="D66" s="44">
        <v>76200</v>
      </c>
      <c r="E66" s="45">
        <v>86000</v>
      </c>
      <c r="F66" s="44">
        <v>182900</v>
      </c>
      <c r="G66" s="66" t="s">
        <v>93</v>
      </c>
    </row>
    <row r="67" spans="1:7" x14ac:dyDescent="0.25">
      <c r="A67" s="46" t="s">
        <v>52</v>
      </c>
      <c r="B67" s="11">
        <v>0.33</v>
      </c>
      <c r="C67" s="47">
        <v>66900</v>
      </c>
      <c r="D67" s="47">
        <v>78200</v>
      </c>
      <c r="E67" s="48">
        <v>88200</v>
      </c>
      <c r="F67" s="47">
        <v>187900</v>
      </c>
      <c r="G67" s="67" t="s">
        <v>93</v>
      </c>
    </row>
    <row r="68" spans="1:7" x14ac:dyDescent="0.25">
      <c r="A68" s="43" t="s">
        <v>53</v>
      </c>
      <c r="B68" s="10">
        <v>0.4</v>
      </c>
      <c r="C68" s="44">
        <v>37100</v>
      </c>
      <c r="D68" s="44">
        <v>43500</v>
      </c>
      <c r="E68" s="45">
        <v>49000</v>
      </c>
      <c r="F68" s="44">
        <v>140900</v>
      </c>
      <c r="G68" s="66" t="s">
        <v>94</v>
      </c>
    </row>
    <row r="69" spans="1:7" x14ac:dyDescent="0.25">
      <c r="A69" s="43" t="s">
        <v>54</v>
      </c>
      <c r="B69" s="10">
        <v>0.4</v>
      </c>
      <c r="C69" s="44">
        <v>37900</v>
      </c>
      <c r="D69" s="44">
        <v>44300</v>
      </c>
      <c r="E69" s="45">
        <v>49900</v>
      </c>
      <c r="F69" s="44">
        <v>143600</v>
      </c>
      <c r="G69" s="66" t="s">
        <v>94</v>
      </c>
    </row>
    <row r="70" spans="1:7" x14ac:dyDescent="0.25">
      <c r="A70" s="46" t="s">
        <v>55</v>
      </c>
      <c r="B70" s="11">
        <v>0.4</v>
      </c>
      <c r="C70" s="47">
        <v>37100</v>
      </c>
      <c r="D70" s="47">
        <v>43500</v>
      </c>
      <c r="E70" s="48">
        <v>49000</v>
      </c>
      <c r="F70" s="44">
        <v>140900</v>
      </c>
      <c r="G70" s="67" t="s">
        <v>94</v>
      </c>
    </row>
    <row r="71" spans="1:7" x14ac:dyDescent="0.25">
      <c r="A71" s="43" t="s">
        <v>56</v>
      </c>
      <c r="B71" s="10">
        <v>0.33</v>
      </c>
      <c r="C71" s="44">
        <v>68600</v>
      </c>
      <c r="D71" s="44">
        <v>80500</v>
      </c>
      <c r="E71" s="45">
        <v>90800</v>
      </c>
      <c r="F71" s="44">
        <v>193200</v>
      </c>
      <c r="G71" s="66" t="s">
        <v>93</v>
      </c>
    </row>
    <row r="72" spans="1:7" x14ac:dyDescent="0.25">
      <c r="A72" s="43" t="s">
        <v>57</v>
      </c>
      <c r="B72" s="10">
        <v>0.4</v>
      </c>
      <c r="C72" s="44">
        <v>37100</v>
      </c>
      <c r="D72" s="44">
        <v>43500</v>
      </c>
      <c r="E72" s="45">
        <v>49000</v>
      </c>
      <c r="F72" s="44">
        <v>140900</v>
      </c>
      <c r="G72" s="66" t="s">
        <v>93</v>
      </c>
    </row>
    <row r="73" spans="1:7" x14ac:dyDescent="0.25">
      <c r="A73" s="46" t="s">
        <v>58</v>
      </c>
      <c r="B73" s="11">
        <v>0.4</v>
      </c>
      <c r="C73" s="47">
        <v>57700</v>
      </c>
      <c r="D73" s="47">
        <v>67800</v>
      </c>
      <c r="E73" s="48">
        <v>76400</v>
      </c>
      <c r="F73" s="47">
        <v>175600</v>
      </c>
      <c r="G73" s="67" t="s">
        <v>93</v>
      </c>
    </row>
    <row r="74" spans="1:7" x14ac:dyDescent="0.25">
      <c r="A74" s="43" t="s">
        <v>59</v>
      </c>
      <c r="B74" s="10">
        <v>0.28000000000000003</v>
      </c>
      <c r="C74" s="44">
        <v>97300</v>
      </c>
      <c r="D74" s="44">
        <v>113900</v>
      </c>
      <c r="E74" s="45">
        <v>128500</v>
      </c>
      <c r="F74" s="44">
        <v>230600</v>
      </c>
      <c r="G74" s="66" t="s">
        <v>95</v>
      </c>
    </row>
    <row r="75" spans="1:7" x14ac:dyDescent="0.25">
      <c r="A75" s="43" t="s">
        <v>60</v>
      </c>
      <c r="B75" s="10">
        <v>0.25</v>
      </c>
      <c r="C75" s="44">
        <v>120100</v>
      </c>
      <c r="D75" s="44">
        <v>140600</v>
      </c>
      <c r="E75" s="45">
        <v>158600</v>
      </c>
      <c r="F75" s="44">
        <v>260400</v>
      </c>
      <c r="G75" s="66" t="s">
        <v>94</v>
      </c>
    </row>
    <row r="76" spans="1:7" x14ac:dyDescent="0.25">
      <c r="A76" s="46" t="s">
        <v>61</v>
      </c>
      <c r="B76" s="11">
        <v>0.33</v>
      </c>
      <c r="C76" s="47">
        <v>79100</v>
      </c>
      <c r="D76" s="47">
        <v>92800</v>
      </c>
      <c r="E76" s="48">
        <v>104400</v>
      </c>
      <c r="F76" s="44">
        <v>200100</v>
      </c>
      <c r="G76" s="67" t="s">
        <v>94</v>
      </c>
    </row>
    <row r="77" spans="1:7" x14ac:dyDescent="0.25">
      <c r="A77" s="43" t="s">
        <v>62</v>
      </c>
      <c r="B77" s="10">
        <v>0.33</v>
      </c>
      <c r="C77" s="44">
        <v>70000</v>
      </c>
      <c r="D77" s="44">
        <v>82000</v>
      </c>
      <c r="E77" s="45">
        <v>92400</v>
      </c>
      <c r="F77" s="44">
        <v>196600</v>
      </c>
      <c r="G77" s="66" t="s">
        <v>93</v>
      </c>
    </row>
    <row r="78" spans="1:7" x14ac:dyDescent="0.25">
      <c r="A78" s="43" t="s">
        <v>63</v>
      </c>
      <c r="B78" s="10">
        <v>0.4</v>
      </c>
      <c r="C78" s="44">
        <v>37100</v>
      </c>
      <c r="D78" s="44">
        <v>43500</v>
      </c>
      <c r="E78" s="45">
        <v>49000</v>
      </c>
      <c r="F78" s="44">
        <v>140900</v>
      </c>
      <c r="G78" s="66" t="s">
        <v>94</v>
      </c>
    </row>
    <row r="79" spans="1:7" x14ac:dyDescent="0.25">
      <c r="A79" s="46" t="s">
        <v>64</v>
      </c>
      <c r="B79" s="11">
        <v>0.35</v>
      </c>
      <c r="C79" s="47">
        <v>67300</v>
      </c>
      <c r="D79" s="47">
        <v>78800</v>
      </c>
      <c r="E79" s="48">
        <v>89000</v>
      </c>
      <c r="F79" s="47">
        <v>189000</v>
      </c>
      <c r="G79" s="67" t="s">
        <v>95</v>
      </c>
    </row>
    <row r="80" spans="1:7" x14ac:dyDescent="0.25">
      <c r="A80" s="43" t="s">
        <v>65</v>
      </c>
      <c r="B80" s="10">
        <v>0.35</v>
      </c>
      <c r="C80" s="44">
        <v>67300</v>
      </c>
      <c r="D80" s="44">
        <v>78800</v>
      </c>
      <c r="E80" s="45">
        <v>88900</v>
      </c>
      <c r="F80" s="44">
        <v>189000</v>
      </c>
      <c r="G80" s="66" t="s">
        <v>93</v>
      </c>
    </row>
    <row r="81" spans="1:7" x14ac:dyDescent="0.25">
      <c r="A81" s="43" t="s">
        <v>66</v>
      </c>
      <c r="B81" s="10">
        <v>0.28000000000000003</v>
      </c>
      <c r="C81" s="44">
        <v>96000</v>
      </c>
      <c r="D81" s="44">
        <v>112400</v>
      </c>
      <c r="E81" s="45">
        <v>126900</v>
      </c>
      <c r="F81" s="44">
        <v>227600</v>
      </c>
      <c r="G81" s="66" t="s">
        <v>95</v>
      </c>
    </row>
    <row r="82" spans="1:7" x14ac:dyDescent="0.25">
      <c r="A82" s="46" t="s">
        <v>67</v>
      </c>
      <c r="B82" s="11">
        <v>0.35</v>
      </c>
      <c r="C82" s="47">
        <v>64800</v>
      </c>
      <c r="D82" s="47">
        <v>76000</v>
      </c>
      <c r="E82" s="48">
        <v>85700</v>
      </c>
      <c r="F82" s="47">
        <v>182100</v>
      </c>
      <c r="G82" s="67" t="s">
        <v>93</v>
      </c>
    </row>
    <row r="83" spans="1:7" x14ac:dyDescent="0.25">
      <c r="A83" s="43" t="s">
        <v>68</v>
      </c>
      <c r="B83" s="10">
        <v>0.35</v>
      </c>
      <c r="C83" s="44">
        <v>64800</v>
      </c>
      <c r="D83" s="44">
        <v>76000</v>
      </c>
      <c r="E83" s="45">
        <v>85700</v>
      </c>
      <c r="F83" s="44">
        <v>182100</v>
      </c>
      <c r="G83" s="66" t="s">
        <v>95</v>
      </c>
    </row>
    <row r="84" spans="1:7" x14ac:dyDescent="0.25">
      <c r="A84" s="43" t="s">
        <v>69</v>
      </c>
      <c r="B84" s="10">
        <v>0.4</v>
      </c>
      <c r="C84" s="44">
        <v>41700</v>
      </c>
      <c r="D84" s="44">
        <v>48900</v>
      </c>
      <c r="E84" s="45">
        <v>55200</v>
      </c>
      <c r="F84" s="44">
        <v>158500</v>
      </c>
      <c r="G84" s="66" t="s">
        <v>93</v>
      </c>
    </row>
    <row r="85" spans="1:7" x14ac:dyDescent="0.25">
      <c r="A85" s="46" t="s">
        <v>70</v>
      </c>
      <c r="B85" s="11">
        <v>0.4</v>
      </c>
      <c r="C85" s="47">
        <v>37100</v>
      </c>
      <c r="D85" s="47">
        <v>43500</v>
      </c>
      <c r="E85" s="48">
        <v>49000</v>
      </c>
      <c r="F85" s="44">
        <v>140900</v>
      </c>
      <c r="G85" s="67" t="s">
        <v>94</v>
      </c>
    </row>
    <row r="86" spans="1:7" x14ac:dyDescent="0.25">
      <c r="A86" s="43" t="s">
        <v>71</v>
      </c>
      <c r="B86" s="10">
        <v>0.33</v>
      </c>
      <c r="C86" s="44">
        <v>79100</v>
      </c>
      <c r="D86" s="44">
        <v>92800</v>
      </c>
      <c r="E86" s="45">
        <v>104400</v>
      </c>
      <c r="F86" s="44">
        <v>200100</v>
      </c>
      <c r="G86" s="66" t="s">
        <v>93</v>
      </c>
    </row>
    <row r="87" spans="1:7" x14ac:dyDescent="0.25">
      <c r="A87" s="43" t="s">
        <v>72</v>
      </c>
      <c r="B87" s="10">
        <v>0.4</v>
      </c>
      <c r="C87" s="44">
        <v>57700</v>
      </c>
      <c r="D87" s="44">
        <v>67800</v>
      </c>
      <c r="E87" s="45">
        <v>76400</v>
      </c>
      <c r="F87" s="44">
        <v>175600</v>
      </c>
      <c r="G87" s="66" t="s">
        <v>93</v>
      </c>
    </row>
    <row r="88" spans="1:7" x14ac:dyDescent="0.25">
      <c r="A88" s="46" t="s">
        <v>73</v>
      </c>
      <c r="B88" s="11">
        <v>0.33</v>
      </c>
      <c r="C88" s="47">
        <v>67100</v>
      </c>
      <c r="D88" s="47">
        <v>78600</v>
      </c>
      <c r="E88" s="48">
        <v>88600</v>
      </c>
      <c r="F88" s="47">
        <v>188600</v>
      </c>
      <c r="G88" s="67" t="s">
        <v>93</v>
      </c>
    </row>
    <row r="89" spans="1:7" x14ac:dyDescent="0.25">
      <c r="A89" s="43" t="s">
        <v>74</v>
      </c>
      <c r="B89" s="10">
        <v>0.33</v>
      </c>
      <c r="C89" s="44">
        <v>68600</v>
      </c>
      <c r="D89" s="44">
        <v>80500</v>
      </c>
      <c r="E89" s="45">
        <v>90800</v>
      </c>
      <c r="F89" s="44">
        <v>193200</v>
      </c>
      <c r="G89" s="66" t="s">
        <v>93</v>
      </c>
    </row>
    <row r="90" spans="1:7" x14ac:dyDescent="0.25">
      <c r="A90" s="43" t="s">
        <v>75</v>
      </c>
      <c r="B90" s="10">
        <v>0.35</v>
      </c>
      <c r="C90" s="44">
        <v>67300</v>
      </c>
      <c r="D90" s="44">
        <v>78800</v>
      </c>
      <c r="E90" s="45">
        <v>89000</v>
      </c>
      <c r="F90" s="44">
        <v>189000</v>
      </c>
      <c r="G90" s="66" t="s">
        <v>93</v>
      </c>
    </row>
    <row r="91" spans="1:7" x14ac:dyDescent="0.25">
      <c r="A91" s="46" t="s">
        <v>76</v>
      </c>
      <c r="B91" s="11">
        <v>0.33</v>
      </c>
      <c r="C91" s="47">
        <v>69200</v>
      </c>
      <c r="D91" s="47">
        <v>81000</v>
      </c>
      <c r="E91" s="48">
        <v>91300</v>
      </c>
      <c r="F91" s="47">
        <v>194400</v>
      </c>
      <c r="G91" s="67" t="s">
        <v>93</v>
      </c>
    </row>
    <row r="92" spans="1:7" x14ac:dyDescent="0.25">
      <c r="A92" s="43" t="s">
        <v>77</v>
      </c>
      <c r="B92" s="10">
        <v>0.4</v>
      </c>
      <c r="C92" s="44">
        <v>37100</v>
      </c>
      <c r="D92" s="44">
        <v>43500</v>
      </c>
      <c r="E92" s="45">
        <v>49000</v>
      </c>
      <c r="F92" s="44">
        <v>140900</v>
      </c>
      <c r="G92" s="66" t="s">
        <v>94</v>
      </c>
    </row>
    <row r="93" spans="1:7" x14ac:dyDescent="0.25">
      <c r="A93" s="43" t="s">
        <v>78</v>
      </c>
      <c r="B93" s="10">
        <v>0.4</v>
      </c>
      <c r="C93" s="44">
        <v>37100</v>
      </c>
      <c r="D93" s="44">
        <v>43500</v>
      </c>
      <c r="E93" s="45">
        <v>49000</v>
      </c>
      <c r="F93" s="44">
        <v>140900</v>
      </c>
      <c r="G93" s="66" t="s">
        <v>94</v>
      </c>
    </row>
    <row r="94" spans="1:7" x14ac:dyDescent="0.25">
      <c r="A94" s="46" t="s">
        <v>79</v>
      </c>
      <c r="B94" s="11">
        <v>0.4</v>
      </c>
      <c r="C94" s="47">
        <v>37100</v>
      </c>
      <c r="D94" s="47">
        <v>43500</v>
      </c>
      <c r="E94" s="48">
        <v>49000</v>
      </c>
      <c r="F94" s="44">
        <v>140900</v>
      </c>
      <c r="G94" s="67" t="s">
        <v>94</v>
      </c>
    </row>
    <row r="95" spans="1:7" x14ac:dyDescent="0.25">
      <c r="A95" s="43" t="s">
        <v>80</v>
      </c>
      <c r="B95" s="10">
        <v>0.4</v>
      </c>
      <c r="C95" s="44">
        <v>44000</v>
      </c>
      <c r="D95" s="44">
        <v>51400</v>
      </c>
      <c r="E95" s="45">
        <v>58000</v>
      </c>
      <c r="F95" s="44">
        <v>166900</v>
      </c>
      <c r="G95" s="66" t="s">
        <v>93</v>
      </c>
    </row>
    <row r="96" spans="1:7" x14ac:dyDescent="0.25">
      <c r="A96" s="43" t="s">
        <v>81</v>
      </c>
      <c r="B96" s="10">
        <v>0.35</v>
      </c>
      <c r="C96" s="44">
        <v>58100</v>
      </c>
      <c r="D96" s="44">
        <v>68000</v>
      </c>
      <c r="E96" s="45">
        <v>76700</v>
      </c>
      <c r="F96" s="44">
        <v>176000</v>
      </c>
      <c r="G96" s="66" t="s">
        <v>94</v>
      </c>
    </row>
    <row r="97" spans="1:7" x14ac:dyDescent="0.25">
      <c r="A97" s="46" t="s">
        <v>82</v>
      </c>
      <c r="B97" s="11">
        <v>0.4</v>
      </c>
      <c r="C97" s="47">
        <v>59500</v>
      </c>
      <c r="D97" s="47">
        <v>69800</v>
      </c>
      <c r="E97" s="48">
        <v>78700</v>
      </c>
      <c r="F97" s="44">
        <v>180600</v>
      </c>
      <c r="G97" s="67" t="s">
        <v>94</v>
      </c>
    </row>
    <row r="98" spans="1:7" ht="13.8" thickBot="1" x14ac:dyDescent="0.3">
      <c r="A98" s="49" t="s">
        <v>83</v>
      </c>
      <c r="B98" s="8">
        <v>0.4</v>
      </c>
      <c r="C98" s="50">
        <v>37100</v>
      </c>
      <c r="D98" s="50">
        <v>43500</v>
      </c>
      <c r="E98" s="51">
        <v>49000</v>
      </c>
      <c r="F98" s="44">
        <v>140900</v>
      </c>
      <c r="G98" s="68" t="s">
        <v>94</v>
      </c>
    </row>
    <row r="99" spans="1:7" x14ac:dyDescent="0.25">
      <c r="A99" s="14"/>
      <c r="B99" s="14"/>
      <c r="C99" s="14"/>
      <c r="D99" s="14"/>
      <c r="E99" s="14"/>
      <c r="F99" s="14"/>
      <c r="G99" s="14"/>
    </row>
    <row r="100" spans="1:7" x14ac:dyDescent="0.25">
      <c r="A100" s="69" t="s">
        <v>99</v>
      </c>
    </row>
    <row r="101" spans="1:7" x14ac:dyDescent="0.25">
      <c r="A101" s="69" t="s">
        <v>97</v>
      </c>
    </row>
    <row r="102" spans="1:7" x14ac:dyDescent="0.25">
      <c r="A102" s="69" t="s">
        <v>98</v>
      </c>
    </row>
    <row r="104" spans="1:7" x14ac:dyDescent="0.25">
      <c r="A104" s="13" t="s">
        <v>110</v>
      </c>
      <c r="B104" s="71">
        <v>600000</v>
      </c>
      <c r="C104" s="71"/>
    </row>
  </sheetData>
  <sheetProtection algorithmName="SHA-512" hashValue="4kGLSWWOU8rHxnMFrUezp7tnzCcVcExoSeyIQ7pVxAfpPKJenXejYjFkzWNLzIophN1kHO9Pv4u+qWiyCaomlg==" saltValue="QjoeKlMoqmx9e+WFwXEj8w==" spinCount="100000" sheet="1" selectLockedCells="1"/>
  <mergeCells count="13">
    <mergeCell ref="B104:C104"/>
    <mergeCell ref="A5:G5"/>
    <mergeCell ref="H30:I40"/>
    <mergeCell ref="A1:B1"/>
    <mergeCell ref="C1:G1"/>
    <mergeCell ref="A2:G2"/>
    <mergeCell ref="A3:G3"/>
    <mergeCell ref="A4:G4"/>
    <mergeCell ref="G23:G26"/>
    <mergeCell ref="B23:B26"/>
    <mergeCell ref="D23:D25"/>
    <mergeCell ref="E23:E25"/>
    <mergeCell ref="F23:F26"/>
  </mergeCells>
  <conditionalFormatting sqref="G22">
    <cfRule type="expression" dxfId="1" priority="2">
      <formula>SUM(G15:G21)&gt;G22</formula>
    </cfRule>
  </conditionalFormatting>
  <conditionalFormatting sqref="F23:F26">
    <cfRule type="expression" dxfId="0" priority="1">
      <formula>SUM(G15:G21)&gt;G22</formula>
    </cfRule>
  </conditionalFormatting>
  <dataValidations xWindow="531" yWindow="472" count="2">
    <dataValidation type="list" allowBlank="1" showInputMessage="1" showErrorMessage="1" sqref="G7" xr:uid="{00000000-0002-0000-0000-000000000000}">
      <formula1>$A$31:$A$98</formula1>
    </dataValidation>
    <dataValidation type="list" allowBlank="1" showInputMessage="1" showErrorMessage="1" sqref="G10" xr:uid="{22A46BD2-A9B7-43B9-83F5-62EFF7A0AFC7}">
      <formula1>$A$100:$A$102</formula1>
    </dataValidation>
  </dataValidations>
  <pageMargins left="0.7" right="0.7" top="0.75" bottom="0.75" header="0.3" footer="0.3"/>
  <pageSetup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CFB2C1F95E10B43A73DAC8A7F73581C" ma:contentTypeVersion="0" ma:contentTypeDescription="Create a new document." ma:contentTypeScope="" ma:versionID="423978711296cb4df3b1a81eabe0fa46">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6CB79A7-AAA4-4F15-BC3F-566DCF15C10A}">
  <ds:schemaRefs>
    <ds:schemaRef ds:uri="http://www.w3.org/XML/1998/namespace"/>
    <ds:schemaRef ds:uri="http://schemas.microsoft.com/office/2006/documentManagement/types"/>
    <ds:schemaRef ds:uri="http://schemas.microsoft.com/office/infopath/2007/PartnerControls"/>
    <ds:schemaRef ds:uri="http://purl.org/dc/terms/"/>
    <ds:schemaRef ds:uri="http://purl.org/dc/elements/1.1/"/>
    <ds:schemaRef ds:uri="http://schemas.openxmlformats.org/package/2006/metadata/core-properties"/>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31E0585C-696A-4E1C-837F-4071351B2343}">
  <ds:schemaRefs>
    <ds:schemaRef ds:uri="http://schemas.microsoft.com/sharepoint/v3/contenttype/forms"/>
  </ds:schemaRefs>
</ds:datastoreItem>
</file>

<file path=customXml/itemProps3.xml><?xml version="1.0" encoding="utf-8"?>
<ds:datastoreItem xmlns:ds="http://schemas.openxmlformats.org/officeDocument/2006/customXml" ds:itemID="{2320B0C1-2543-4CFC-ABFE-027570A1C43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ELI_PU</vt:lpstr>
    </vt:vector>
  </TitlesOfParts>
  <Company>FHFC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Kevin L. Tatreau</dc:creator>
  <cp:lastModifiedBy>Jean Salmonsen</cp:lastModifiedBy>
  <dcterms:created xsi:type="dcterms:W3CDTF">2015-07-20T21:55:29Z</dcterms:created>
  <dcterms:modified xsi:type="dcterms:W3CDTF">2019-08-28T20:04:04Z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0x010100BCFB2C1F95E10B43A73DAC8A7F73581C</vt:lpwstr>
  </property>
</Properties>
</file>