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pp Submitted Reports/2018 App Submitted Reports/2018-108 DC-DD/"/>
    </mc:Choice>
  </mc:AlternateContent>
  <xr:revisionPtr revIDLastSave="0" documentId="10_ncr:100000_{09A0E6FA-DDF8-4114-9632-FCE5C1046836}" xr6:coauthVersionLast="31" xr6:coauthVersionMax="31" xr10:uidLastSave="{00000000-0000-0000-0000-000000000000}"/>
  <bookViews>
    <workbookView xWindow="0" yWindow="0" windowWidth="23040" windowHeight="9072" xr2:uid="{634B7C17-4590-4F50-9401-D7787C4B9DF2}"/>
  </bookViews>
  <sheets>
    <sheet name="internal" sheetId="1" r:id="rId1"/>
  </sheets>
  <definedNames>
    <definedName name="_xlnm._FilterDatabase" localSheetId="0" hidden="1">internal!$A$1:$X$1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Y6" i="1" s="1"/>
  <c r="R5" i="1"/>
  <c r="Y5" i="1" s="1"/>
  <c r="R4" i="1"/>
  <c r="Y4" i="1" s="1"/>
  <c r="R3" i="1"/>
  <c r="Y3" i="1" s="1"/>
  <c r="R2" i="1"/>
  <c r="Y2" i="1" s="1"/>
</calcChain>
</file>

<file path=xl/sharedStrings.xml><?xml version="1.0" encoding="utf-8"?>
<sst xmlns="http://schemas.openxmlformats.org/spreadsheetml/2006/main" count="103" uniqueCount="80">
  <si>
    <t>App Number</t>
  </si>
  <si>
    <t>Name of proposed Development</t>
  </si>
  <si>
    <t>County</t>
  </si>
  <si>
    <t>County Size</t>
  </si>
  <si>
    <t>Development Address</t>
  </si>
  <si>
    <t>Name Of Applicant</t>
  </si>
  <si>
    <t>Developer</t>
  </si>
  <si>
    <t>Name Of Authorized Contact Person</t>
  </si>
  <si>
    <t>Name Of Operational Contact Person</t>
  </si>
  <si>
    <t>NP?</t>
  </si>
  <si>
    <t>Development Category</t>
  </si>
  <si>
    <t>Dev Type</t>
  </si>
  <si>
    <t>concrete</t>
  </si>
  <si>
    <t>DLP</t>
  </si>
  <si>
    <t>Scattered Sites latlong</t>
  </si>
  <si>
    <t>Total Units</t>
  </si>
  <si>
    <t>Total Pct Set Aside</t>
  </si>
  <si>
    <t>Total Set-Aside Units</t>
  </si>
  <si>
    <t>IRO Units</t>
  </si>
  <si>
    <t>HC Request Amount</t>
  </si>
  <si>
    <t>ELI Loan Amount</t>
  </si>
  <si>
    <t>Funding Requested SAIL</t>
  </si>
  <si>
    <t>Per Unit Pref</t>
  </si>
  <si>
    <t>Corporation Funding Per Set-Aside</t>
  </si>
  <si>
    <t>Lottery</t>
  </si>
  <si>
    <t>2018-348CS</t>
  </si>
  <si>
    <t>Northside Commons</t>
  </si>
  <si>
    <t>Miami-Dade</t>
  </si>
  <si>
    <t>L</t>
  </si>
  <si>
    <t>8301 NW 27th Avenue, Miami-Dade County</t>
  </si>
  <si>
    <t>Northside Commons Residential, LLC</t>
  </si>
  <si>
    <t>Carrfour Supportive Housing, Inc.; GM Northside Commons Dev, LLC</t>
  </si>
  <si>
    <t>Stephanie Berman</t>
  </si>
  <si>
    <t>Paola Roman</t>
  </si>
  <si>
    <t>Yes</t>
  </si>
  <si>
    <t>NC</t>
  </si>
  <si>
    <t>HR</t>
  </si>
  <si>
    <t>25.850056, -80.241503</t>
  </si>
  <si>
    <t>Y</t>
  </si>
  <si>
    <t>2018-349CG</t>
  </si>
  <si>
    <t>Casa Familia</t>
  </si>
  <si>
    <t>On NW 33 Street west of the intersection of NW 17th Avenue and NW 33rd Street; On NW 33rd Street east of the intersection of NW 18 avenue and NW 33rd Street, Miami.</t>
  </si>
  <si>
    <t>The Village of Casa Familia, Ltd.</t>
  </si>
  <si>
    <t>Casa Familia Developer, LLC</t>
  </si>
  <si>
    <t>Deborah Lawrence</t>
  </si>
  <si>
    <t>Liz Wong</t>
  </si>
  <si>
    <t>MR, 5/6</t>
  </si>
  <si>
    <t>25.806946°, -80.224092°</t>
  </si>
  <si>
    <t>25.806976° 
-80.224885°</t>
  </si>
  <si>
    <t>2018-350CS</t>
  </si>
  <si>
    <t>The Heights at Gracepoint</t>
  </si>
  <si>
    <t>Hillsborough</t>
  </si>
  <si>
    <t>2215 East Henry Avenue, Tampa, FL 33610</t>
  </si>
  <si>
    <t>Gracepoint Heights, LLC</t>
  </si>
  <si>
    <t>DDA Development, LLC</t>
  </si>
  <si>
    <t>Roaya Tyson, COO</t>
  </si>
  <si>
    <t>Bowen A. Arnold</t>
  </si>
  <si>
    <t>G</t>
  </si>
  <si>
    <t>27.999183, -82.433414</t>
  </si>
  <si>
    <t>2018-351CS</t>
  </si>
  <si>
    <t>Cypress Village</t>
  </si>
  <si>
    <t>Lee</t>
  </si>
  <si>
    <t>M</t>
  </si>
  <si>
    <t>4551 Winkler Avenue, Fort Myers</t>
  </si>
  <si>
    <t>Blue CASL II, LLC</t>
  </si>
  <si>
    <t>Blue Sky Communities LLC; CASL Developer, LLC</t>
  </si>
  <si>
    <t>Shawn Wilson</t>
  </si>
  <si>
    <t>Scott Macdonald</t>
  </si>
  <si>
    <t>MR, 4</t>
  </si>
  <si>
    <t>No</t>
  </si>
  <si>
    <t>26.608394, -81.818843</t>
  </si>
  <si>
    <t>2018-352CS</t>
  </si>
  <si>
    <t>Seacrest Village</t>
  </si>
  <si>
    <t>Palm Beach</t>
  </si>
  <si>
    <t>On Seacrest Blvd. approx. 100' SW of the intersection of N. Seacrest Blvd. &amp; Mentone Rd., Boynton Beach</t>
  </si>
  <si>
    <t>Seacrest Village, LLC</t>
  </si>
  <si>
    <t>NRI Development Corp.; HPI Development, LLC</t>
  </si>
  <si>
    <t>Terri Murray</t>
  </si>
  <si>
    <t>Michael Pecar</t>
  </si>
  <si>
    <t>26.565031, -80.067838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</si>
</sst>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3DFC-7716-4DF5-8443-E0E18AF08679}">
  <sheetPr>
    <pageSetUpPr fitToPage="1"/>
  </sheetPr>
  <dimension ref="A1:Z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" sqref="J1"/>
    </sheetView>
  </sheetViews>
  <sheetFormatPr defaultColWidth="9.109375" defaultRowHeight="12" x14ac:dyDescent="0.3"/>
  <cols>
    <col min="1" max="1" width="8.6640625" style="7" bestFit="1" customWidth="1"/>
    <col min="2" max="2" width="13.109375" style="7" customWidth="1"/>
    <col min="3" max="3" width="9.5546875" style="7" bestFit="1" customWidth="1"/>
    <col min="4" max="4" width="2.88671875" style="7" bestFit="1" customWidth="1"/>
    <col min="5" max="5" width="24.88671875" style="9" customWidth="1"/>
    <col min="6" max="7" width="13.77734375" style="9" customWidth="1"/>
    <col min="8" max="8" width="13.77734375" style="7" customWidth="1"/>
    <col min="9" max="9" width="12.33203125" style="7" bestFit="1" customWidth="1"/>
    <col min="10" max="10" width="3.109375" style="7" bestFit="1" customWidth="1"/>
    <col min="11" max="11" width="5.109375" style="7" bestFit="1" customWidth="1"/>
    <col min="12" max="12" width="5" style="7" customWidth="1"/>
    <col min="13" max="13" width="3.109375" style="7" bestFit="1" customWidth="1"/>
    <col min="14" max="15" width="11.109375" style="7" customWidth="1"/>
    <col min="16" max="16" width="2.88671875" style="7" bestFit="1" customWidth="1"/>
    <col min="17" max="17" width="5.109375" style="7" bestFit="1" customWidth="1"/>
    <col min="18" max="18" width="3.88671875" style="7" bestFit="1" customWidth="1"/>
    <col min="19" max="19" width="2.88671875" style="7" bestFit="1" customWidth="1"/>
    <col min="20" max="20" width="5.109375" style="7" bestFit="1" customWidth="1"/>
    <col min="21" max="21" width="9.109375" style="7" bestFit="1" customWidth="1"/>
    <col min="22" max="22" width="7.88671875" style="7" bestFit="1" customWidth="1"/>
    <col min="23" max="23" width="9.109375" style="7" bestFit="1" customWidth="1"/>
    <col min="24" max="24" width="2.88671875" style="7" bestFit="1" customWidth="1"/>
    <col min="25" max="25" width="8.5546875" style="7" bestFit="1" customWidth="1"/>
    <col min="26" max="26" width="2.88671875" style="7" bestFit="1" customWidth="1"/>
    <col min="27" max="16384" width="9.109375" style="7"/>
  </cols>
  <sheetData>
    <row r="1" spans="1:26" s="2" customFormat="1" ht="13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16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60" x14ac:dyDescent="0.3">
      <c r="A2" s="3" t="s">
        <v>25</v>
      </c>
      <c r="B2" s="3" t="s">
        <v>26</v>
      </c>
      <c r="C2" s="3" t="s">
        <v>27</v>
      </c>
      <c r="D2" s="3" t="s">
        <v>28</v>
      </c>
      <c r="E2" s="4" t="s">
        <v>29</v>
      </c>
      <c r="F2" s="4" t="s">
        <v>30</v>
      </c>
      <c r="G2" s="4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34</v>
      </c>
      <c r="N2" s="3" t="s">
        <v>37</v>
      </c>
      <c r="O2" s="3"/>
      <c r="P2" s="3">
        <v>80</v>
      </c>
      <c r="Q2" s="3">
        <v>90</v>
      </c>
      <c r="R2" s="3">
        <f>ROUNDUP(P2*T2/100,0)</f>
        <v>72</v>
      </c>
      <c r="S2" s="3"/>
      <c r="T2" s="3">
        <v>90</v>
      </c>
      <c r="U2" s="5">
        <v>2465000</v>
      </c>
      <c r="V2" s="5">
        <v>361400</v>
      </c>
      <c r="W2" s="5">
        <v>3638600</v>
      </c>
      <c r="X2" s="3" t="s">
        <v>38</v>
      </c>
      <c r="Y2" s="6">
        <f>(U2*9+W2)/R2</f>
        <v>358661.11111111112</v>
      </c>
      <c r="Z2" s="3">
        <v>3</v>
      </c>
    </row>
    <row r="3" spans="1:26" ht="72" x14ac:dyDescent="0.3">
      <c r="A3" s="3" t="s">
        <v>39</v>
      </c>
      <c r="B3" s="3" t="s">
        <v>40</v>
      </c>
      <c r="C3" s="3" t="s">
        <v>27</v>
      </c>
      <c r="D3" s="3" t="s">
        <v>28</v>
      </c>
      <c r="E3" s="4" t="s">
        <v>41</v>
      </c>
      <c r="F3" s="4" t="s">
        <v>42</v>
      </c>
      <c r="G3" s="4" t="s">
        <v>43</v>
      </c>
      <c r="H3" s="3" t="s">
        <v>44</v>
      </c>
      <c r="I3" s="3" t="s">
        <v>45</v>
      </c>
      <c r="J3" s="3" t="s">
        <v>34</v>
      </c>
      <c r="K3" s="3" t="s">
        <v>35</v>
      </c>
      <c r="L3" s="3" t="s">
        <v>46</v>
      </c>
      <c r="M3" s="3" t="s">
        <v>34</v>
      </c>
      <c r="N3" s="3" t="s">
        <v>47</v>
      </c>
      <c r="O3" s="3" t="s">
        <v>48</v>
      </c>
      <c r="P3" s="3">
        <v>50</v>
      </c>
      <c r="Q3" s="3">
        <v>100</v>
      </c>
      <c r="R3" s="3">
        <f>ROUNDUP(P3*T3/100,0)</f>
        <v>50</v>
      </c>
      <c r="S3" s="3" t="s">
        <v>38</v>
      </c>
      <c r="T3" s="3">
        <v>100</v>
      </c>
      <c r="U3" s="5">
        <v>1752065</v>
      </c>
      <c r="V3" s="3"/>
      <c r="W3" s="5">
        <v>2800000</v>
      </c>
      <c r="X3" s="3" t="s">
        <v>38</v>
      </c>
      <c r="Y3" s="6">
        <f>(U3*9+W3)/R3</f>
        <v>371371.7</v>
      </c>
      <c r="Z3" s="3">
        <v>4</v>
      </c>
    </row>
    <row r="4" spans="1:26" ht="24" x14ac:dyDescent="0.3">
      <c r="A4" s="3" t="s">
        <v>49</v>
      </c>
      <c r="B4" s="3" t="s">
        <v>50</v>
      </c>
      <c r="C4" s="3" t="s">
        <v>51</v>
      </c>
      <c r="D4" s="3" t="s">
        <v>28</v>
      </c>
      <c r="E4" s="4" t="s">
        <v>52</v>
      </c>
      <c r="F4" s="4" t="s">
        <v>53</v>
      </c>
      <c r="G4" s="4" t="s">
        <v>54</v>
      </c>
      <c r="H4" s="3" t="s">
        <v>55</v>
      </c>
      <c r="I4" s="3" t="s">
        <v>56</v>
      </c>
      <c r="J4" s="3" t="s">
        <v>34</v>
      </c>
      <c r="K4" s="3" t="s">
        <v>35</v>
      </c>
      <c r="L4" s="3" t="s">
        <v>57</v>
      </c>
      <c r="M4" s="3" t="s">
        <v>34</v>
      </c>
      <c r="N4" s="3" t="s">
        <v>58</v>
      </c>
      <c r="O4" s="3"/>
      <c r="P4" s="3">
        <v>64</v>
      </c>
      <c r="Q4" s="3">
        <v>100</v>
      </c>
      <c r="R4" s="3">
        <f>ROUNDUP(P4*T4/100,0)</f>
        <v>64</v>
      </c>
      <c r="S4" s="3"/>
      <c r="T4" s="3">
        <v>100</v>
      </c>
      <c r="U4" s="8">
        <v>1260000</v>
      </c>
      <c r="V4" s="8">
        <v>135000</v>
      </c>
      <c r="W4" s="8">
        <v>3243000</v>
      </c>
      <c r="X4" s="3" t="s">
        <v>38</v>
      </c>
      <c r="Y4" s="6">
        <f>(U4*9+W4)/R4</f>
        <v>227859.375</v>
      </c>
      <c r="Z4" s="3">
        <v>5</v>
      </c>
    </row>
    <row r="5" spans="1:26" ht="48" x14ac:dyDescent="0.3">
      <c r="A5" s="3" t="s">
        <v>59</v>
      </c>
      <c r="B5" s="3" t="s">
        <v>60</v>
      </c>
      <c r="C5" s="3" t="s">
        <v>61</v>
      </c>
      <c r="D5" s="3" t="s">
        <v>62</v>
      </c>
      <c r="E5" s="4" t="s">
        <v>63</v>
      </c>
      <c r="F5" s="4" t="s">
        <v>64</v>
      </c>
      <c r="G5" s="4" t="s">
        <v>65</v>
      </c>
      <c r="H5" s="3" t="s">
        <v>66</v>
      </c>
      <c r="I5" s="3" t="s">
        <v>67</v>
      </c>
      <c r="J5" s="3" t="s">
        <v>34</v>
      </c>
      <c r="K5" s="3" t="s">
        <v>35</v>
      </c>
      <c r="L5" s="3" t="s">
        <v>68</v>
      </c>
      <c r="M5" s="3" t="s">
        <v>69</v>
      </c>
      <c r="N5" s="3" t="s">
        <v>70</v>
      </c>
      <c r="O5" s="3"/>
      <c r="P5" s="3">
        <v>95</v>
      </c>
      <c r="Q5" s="3">
        <v>100</v>
      </c>
      <c r="R5" s="3">
        <f>ROUNDUP(P5*T5/100,0)</f>
        <v>95</v>
      </c>
      <c r="S5" s="3"/>
      <c r="T5" s="3">
        <v>100</v>
      </c>
      <c r="U5" s="8">
        <v>1870000</v>
      </c>
      <c r="V5" s="8">
        <v>207500</v>
      </c>
      <c r="W5" s="8">
        <v>3792500</v>
      </c>
      <c r="X5" s="3" t="s">
        <v>38</v>
      </c>
      <c r="Y5" s="6">
        <f>(U5*9+W5)/R5</f>
        <v>217078.94736842104</v>
      </c>
      <c r="Z5" s="3">
        <v>1</v>
      </c>
    </row>
    <row r="6" spans="1:26" ht="48" x14ac:dyDescent="0.3">
      <c r="A6" s="3" t="s">
        <v>71</v>
      </c>
      <c r="B6" s="3" t="s">
        <v>72</v>
      </c>
      <c r="C6" s="3" t="s">
        <v>73</v>
      </c>
      <c r="D6" s="3" t="s">
        <v>28</v>
      </c>
      <c r="E6" s="4" t="s">
        <v>74</v>
      </c>
      <c r="F6" s="4" t="s">
        <v>75</v>
      </c>
      <c r="G6" s="4" t="s">
        <v>76</v>
      </c>
      <c r="H6" s="3" t="s">
        <v>77</v>
      </c>
      <c r="I6" s="3" t="s">
        <v>78</v>
      </c>
      <c r="J6" s="3" t="s">
        <v>34</v>
      </c>
      <c r="K6" s="3" t="s">
        <v>35</v>
      </c>
      <c r="L6" s="3" t="s">
        <v>57</v>
      </c>
      <c r="M6" s="3" t="s">
        <v>34</v>
      </c>
      <c r="N6" s="3" t="s">
        <v>79</v>
      </c>
      <c r="O6" s="3"/>
      <c r="P6" s="3">
        <v>40</v>
      </c>
      <c r="Q6" s="3">
        <v>100</v>
      </c>
      <c r="R6" s="3">
        <f>ROUNDUP(P6*T6/100,0)</f>
        <v>40</v>
      </c>
      <c r="S6" s="3"/>
      <c r="T6" s="3">
        <v>100</v>
      </c>
      <c r="U6" s="8">
        <v>1232820</v>
      </c>
      <c r="V6" s="8">
        <v>168200</v>
      </c>
      <c r="W6" s="8">
        <v>1100000</v>
      </c>
      <c r="X6" s="3" t="s">
        <v>38</v>
      </c>
      <c r="Y6" s="6">
        <f>(U6*9+W6)/R6</f>
        <v>304884.5</v>
      </c>
      <c r="Z6" s="3">
        <v>2</v>
      </c>
    </row>
  </sheetData>
  <pageMargins left="0.7" right="0.7" top="0.75" bottom="0.75" header="0.3" footer="0.3"/>
  <pageSetup paperSize="17" scale="93" fitToHeight="0" orientation="landscape" r:id="rId1"/>
  <headerFooter>
    <oddHeader>&amp;CRFA 2018-108 Application Submitted Report
(Subject to further verification and review)&amp;R4/24/18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8410C-40CA-4005-9D76-6DCD6D253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4275E0-9182-41B9-8B63-61BC49F08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C8AB-BBF8-4ACD-A1B9-239BF3072DA1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2018-05-01T14:03:39Z</dcterms:created>
  <dcterms:modified xsi:type="dcterms:W3CDTF">2018-05-01T14:04:20Z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