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June Bd mtg - 111, 102, 103 and 105\Post Board Meeting\"/>
    </mc:Choice>
  </mc:AlternateContent>
  <bookViews>
    <workbookView xWindow="0" yWindow="0" windowWidth="19200" windowHeight="7512"/>
  </bookViews>
  <sheets>
    <sheet name="All Applications" sheetId="1" r:id="rId1"/>
  </sheets>
  <definedNames>
    <definedName name="_xlnm.Print_Area" localSheetId="0">'All Applications'!$A$1:$X$24</definedName>
    <definedName name="_xlnm.Print_Titles" localSheetId="0">'All Applications'!$A:$B,'All Applications'!$2:$2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Q18" i="1" s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Q7" i="1" s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Q9" i="1" s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Q19" i="1"/>
  <c r="K19" i="1"/>
  <c r="J19" i="1"/>
  <c r="K18" i="1"/>
  <c r="J18" i="1"/>
  <c r="Q17" i="1"/>
  <c r="K17" i="1"/>
  <c r="J17" i="1"/>
  <c r="Q16" i="1"/>
  <c r="K16" i="1"/>
  <c r="J16" i="1"/>
  <c r="Q15" i="1"/>
  <c r="K15" i="1"/>
  <c r="J15" i="1"/>
  <c r="Q14" i="1"/>
  <c r="K14" i="1"/>
  <c r="J14" i="1"/>
  <c r="Q11" i="1"/>
  <c r="K11" i="1"/>
  <c r="J11" i="1"/>
  <c r="Q10" i="1"/>
  <c r="K10" i="1"/>
  <c r="J10" i="1"/>
  <c r="K9" i="1"/>
  <c r="J9" i="1"/>
  <c r="Q8" i="1"/>
  <c r="K8" i="1"/>
  <c r="J8" i="1"/>
  <c r="K7" i="1"/>
  <c r="J7" i="1"/>
  <c r="Q6" i="1"/>
  <c r="K6" i="1"/>
  <c r="J6" i="1"/>
  <c r="Q5" i="1"/>
  <c r="K5" i="1"/>
  <c r="J5" i="1"/>
  <c r="Q4" i="1"/>
  <c r="K4" i="1"/>
  <c r="J4" i="1"/>
  <c r="M11" i="1" l="1"/>
  <c r="W11" i="1" s="1"/>
  <c r="M17" i="1"/>
  <c r="W17" i="1" s="1"/>
  <c r="M9" i="1"/>
  <c r="W9" i="1" s="1"/>
  <c r="M18" i="1"/>
  <c r="W18" i="1" s="1"/>
  <c r="M16" i="1"/>
  <c r="W16" i="1" s="1"/>
  <c r="M7" i="1"/>
  <c r="W7" i="1" s="1"/>
  <c r="M15" i="1"/>
  <c r="W15" i="1" s="1"/>
  <c r="M5" i="1"/>
  <c r="W5" i="1" s="1"/>
  <c r="M6" i="1"/>
  <c r="W6" i="1" s="1"/>
  <c r="M10" i="1"/>
  <c r="W10" i="1" s="1"/>
  <c r="M4" i="1"/>
  <c r="W4" i="1" s="1"/>
  <c r="M8" i="1"/>
  <c r="W8" i="1" s="1"/>
  <c r="M14" i="1"/>
  <c r="W14" i="1" s="1"/>
  <c r="M19" i="1"/>
  <c r="W19" i="1" s="1"/>
</calcChain>
</file>

<file path=xl/sharedStrings.xml><?xml version="1.0" encoding="utf-8"?>
<sst xmlns="http://schemas.openxmlformats.org/spreadsheetml/2006/main" count="248" uniqueCount="153">
  <si>
    <t>Application Number</t>
  </si>
  <si>
    <t>Name of Development</t>
  </si>
  <si>
    <t>County</t>
  </si>
  <si>
    <t>Name of Applicant</t>
  </si>
  <si>
    <t>Name of Contact Person</t>
  </si>
  <si>
    <t>Total Units</t>
  </si>
  <si>
    <t>Proposed number of Residents</t>
  </si>
  <si>
    <t>Number of Bedrooms Added</t>
  </si>
  <si>
    <t>New Bathroom facilities added?</t>
  </si>
  <si>
    <t>Maximum Base Loan</t>
  </si>
  <si>
    <t>Max Funding for Adding additional Bedrooms or bathroom facilities</t>
  </si>
  <si>
    <t>Max Funding for Predevelopment and Credit Underwriting Costs</t>
  </si>
  <si>
    <t>Maximum Eligible Funding Award Amount</t>
  </si>
  <si>
    <t>Eligible For Funding?</t>
  </si>
  <si>
    <t>Development Category (Adding - through NC, R, or Combination) or Renovation</t>
  </si>
  <si>
    <t>CRH or SLU?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</si>
  <si>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</si>
  <si>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</si>
  <si>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</si>
  <si>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</si>
  <si>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</si>
  <si>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</si>
  <si>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</si>
  <si>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Fund?</t>
  </si>
  <si>
    <t>Eligible Applications</t>
  </si>
  <si>
    <t>2016-335G</t>
  </si>
  <si>
    <t>The Independence Home</t>
  </si>
  <si>
    <t>Lake</t>
  </si>
  <si>
    <t>The Arc Sunrise of Central Florida, Inc., aka SunriseArc, Inc.</t>
  </si>
  <si>
    <t>Mark A Swain</t>
  </si>
  <si>
    <t>N</t>
  </si>
  <si>
    <t>Y</t>
  </si>
  <si>
    <t>Adding</t>
  </si>
  <si>
    <t>CRH</t>
  </si>
  <si>
    <t>2016-336G</t>
  </si>
  <si>
    <t>Silver Place</t>
  </si>
  <si>
    <t>Putnam</t>
  </si>
  <si>
    <t>The Arc of Putnam County, Inc.</t>
  </si>
  <si>
    <t>Jim P. Whittaker</t>
  </si>
  <si>
    <t>2016-337G</t>
  </si>
  <si>
    <t>Key View</t>
  </si>
  <si>
    <t>Citrus</t>
  </si>
  <si>
    <t>Citrus County Association for Retarded Citizens, Inc.</t>
  </si>
  <si>
    <t>Melissa L Walker</t>
  </si>
  <si>
    <t>2016-340G</t>
  </si>
  <si>
    <t>Habilitative Services of North Florida, Inc. - Baker House Group Home</t>
  </si>
  <si>
    <t>Jackson</t>
  </si>
  <si>
    <t>Habilitative Services of North Florida, Inc.</t>
  </si>
  <si>
    <t>Natalie  L Hardy</t>
  </si>
  <si>
    <t>Renovation</t>
  </si>
  <si>
    <t>2016-342G</t>
  </si>
  <si>
    <t>The Santa Fe Hills Home at The Arc of Alachua County</t>
  </si>
  <si>
    <t>Alachua</t>
  </si>
  <si>
    <t>The Arc of Alachua County, Inc.</t>
  </si>
  <si>
    <t>Judi  L. Scarborough</t>
  </si>
  <si>
    <t>2016-346G</t>
  </si>
  <si>
    <t>Arc Gateway Leesway House</t>
  </si>
  <si>
    <t>Escambia</t>
  </si>
  <si>
    <t>The Arc Gateway, Inc.</t>
  </si>
  <si>
    <t>Cathy  L. Lauterbach</t>
  </si>
  <si>
    <t>2016-347G</t>
  </si>
  <si>
    <t>Attain's Second Seminole County Residential Group Home</t>
  </si>
  <si>
    <t>Seminole</t>
  </si>
  <si>
    <t>PWzO$bf}5ra[ov Crystal Lake Supportive Environments, Inc. dba/Attain, Inc</t>
  </si>
  <si>
    <t>Craig A. Cook</t>
  </si>
  <si>
    <t>2016-348G</t>
  </si>
  <si>
    <t>ARC Broward's Eden House</t>
  </si>
  <si>
    <t>Broward</t>
  </si>
  <si>
    <t>Achievement and Rehabilitation Centers, Inc. (DBA ARC Broward)</t>
  </si>
  <si>
    <t>Marc Burack</t>
  </si>
  <si>
    <t>Ineligible Applications</t>
  </si>
  <si>
    <t>2016-338G</t>
  </si>
  <si>
    <t>West Martin House</t>
  </si>
  <si>
    <t>Martin</t>
  </si>
  <si>
    <t>ARC of Martin County, Inc.</t>
  </si>
  <si>
    <t>Keith W. Muniz</t>
  </si>
  <si>
    <t>2016-339G</t>
  </si>
  <si>
    <t>Melrose Group Home</t>
  </si>
  <si>
    <t>Ann Storck Center, Inc.</t>
  </si>
  <si>
    <t>Charlotte C Mather-Taylor</t>
  </si>
  <si>
    <t>2016-341G</t>
  </si>
  <si>
    <t>75th Group Home</t>
  </si>
  <si>
    <t>Charlotte C. Mather-Taylor</t>
  </si>
  <si>
    <t>2016-343G</t>
  </si>
  <si>
    <t>Winter Park Drive Group Home</t>
  </si>
  <si>
    <t>Central Florida Group Homes, L.L.C.  (Central Florida Group Homes, L.L.C. is a limited Liability Company whose sole member is Central Florida Communities, Inc.</t>
  </si>
  <si>
    <t>Sharon I Gossman</t>
  </si>
  <si>
    <t>2016-344G</t>
  </si>
  <si>
    <t>Miami Road Group Home</t>
  </si>
  <si>
    <t>Orange</t>
  </si>
  <si>
    <t>Central Florida Group Homes, L.L.C.  (Central Florida Group Homes, L.L.C. is a limited Liability Company whose sole member is Central Florida Communities, Inc.)</t>
  </si>
  <si>
    <t>Sharon L Gossman</t>
  </si>
  <si>
    <t>2016-345G</t>
  </si>
  <si>
    <t>Marlberry House CRH Renovation</t>
  </si>
  <si>
    <t>Baker</t>
  </si>
  <si>
    <t>Bay</t>
  </si>
  <si>
    <t>Bradford</t>
  </si>
  <si>
    <t>Brevard</t>
  </si>
  <si>
    <t>Calhoun</t>
  </si>
  <si>
    <t>Charlotte</t>
  </si>
  <si>
    <t>Clay</t>
  </si>
  <si>
    <t>Collier</t>
  </si>
  <si>
    <t>Columbia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</si>
  <si>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</si>
  <si>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</si>
  <si>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</si>
  <si>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</si>
  <si>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</si>
  <si>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</si>
  <si>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</si>
  <si>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</si>
  <si>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</si>
  <si>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</si>
  <si>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</si>
  <si>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</si>
  <si>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</si>
  <si>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</si>
  <si>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</si>
  <si>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</si>
  <si>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</si>
  <si>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</si>
  <si>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Lafayette</t>
  </si>
  <si>
    <t>Lee</t>
  </si>
  <si>
    <t>Leon</t>
  </si>
  <si>
    <t>Levy</t>
  </si>
  <si>
    <t>Liberty</t>
  </si>
  <si>
    <t>Madison</t>
  </si>
  <si>
    <t>Manatee</t>
  </si>
  <si>
    <t>Marion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</si>
  <si>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</si>
  <si>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</si>
  <si>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</si>
  <si>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</si>
  <si>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</si>
  <si>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</si>
  <si>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</si>
  <si>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</si>
  <si>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</si>
  <si>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</si>
  <si>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Santa Rosa</t>
  </si>
  <si>
    <t>Sarasota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</si>
  <si>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</si>
  <si>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</si>
  <si>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</si>
  <si>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</si>
  <si>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</si>
  <si>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</si>
  <si>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</si>
  <si>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</si>
  <si>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</si>
  <si>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</si>
  <si>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On June 24, 2016,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</si>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</sst>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 wrapText="1"/>
    </xf>
    <xf numFmtId="6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6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horizontal="center" vertical="center" wrapText="1"/>
    </xf>
    <xf numFmtId="6" fontId="6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 wrapText="1"/>
    </xf>
    <xf numFmtId="44" fontId="6" fillId="0" borderId="4" xfId="1" applyNumberFormat="1" applyFont="1" applyFill="1" applyBorder="1" applyAlignment="1">
      <alignment horizontal="center" vertical="center" wrapText="1"/>
    </xf>
    <xf numFmtId="6" fontId="6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1" applyNumberFormat="1" applyFont="1" applyFill="1" applyBorder="1" applyAlignment="1">
      <alignment horizontal="center" vertical="center" wrapText="1"/>
    </xf>
    <xf numFmtId="6" fontId="6" fillId="0" borderId="5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showGridLines="0" tabSelected="1" zoomScale="80" zoomScaleNormal="80" zoomScaleSheetLayoutView="80" workbookViewId="0">
      <pane xSplit="2" ySplit="2" topLeftCell="C15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defaultColWidth="9.33203125" defaultRowHeight="12" x14ac:dyDescent="0.25"/>
  <cols>
    <col min="1" max="1" width="11.6640625" style="1" customWidth="1"/>
    <col min="2" max="2" width="28.109375" style="3" customWidth="1"/>
    <col min="3" max="3" width="13.33203125" style="1" customWidth="1"/>
    <col min="4" max="4" width="36" style="1" customWidth="1"/>
    <col min="5" max="5" width="14.33203125" style="1" customWidth="1"/>
    <col min="6" max="6" width="7.88671875" style="2" hidden="1" customWidth="1"/>
    <col min="7" max="7" width="12.109375" style="4" hidden="1" customWidth="1"/>
    <col min="8" max="8" width="11.33203125" style="2" hidden="1" customWidth="1"/>
    <col min="9" max="9" width="10.44140625" style="2" hidden="1" customWidth="1"/>
    <col min="10" max="10" width="12.33203125" style="2" hidden="1" customWidth="1"/>
    <col min="11" max="11" width="18.33203125" style="2" hidden="1" customWidth="1"/>
    <col min="12" max="12" width="17.33203125" style="2" hidden="1" customWidth="1"/>
    <col min="13" max="13" width="12.33203125" style="2" customWidth="1"/>
    <col min="14" max="14" width="10.33203125" style="1" hidden="1" customWidth="1"/>
    <col min="15" max="15" width="17.33203125" style="1" customWidth="1"/>
    <col min="16" max="16" width="7.6640625" style="1" hidden="1" customWidth="1"/>
    <col min="17" max="17" width="8.88671875" style="1" hidden="1" customWidth="1"/>
    <col min="18" max="18" width="11.6640625" style="1" hidden="1" customWidth="1"/>
    <col min="19" max="19" width="8.21875" style="1" customWidth="1"/>
    <col min="20" max="20" width="11.6640625" style="1" customWidth="1"/>
    <col min="21" max="21" width="8.21875" style="1" customWidth="1"/>
    <col min="22" max="22" width="7.77734375" style="1" customWidth="1"/>
    <col min="23" max="23" width="14.33203125" style="1" hidden="1" customWidth="1"/>
    <col min="24" max="24" width="8.44140625" style="2" hidden="1" customWidth="1"/>
    <col min="25" max="25" width="8.5546875" style="2" customWidth="1"/>
    <col min="26" max="16384" width="9.33203125" style="1"/>
  </cols>
  <sheetData>
    <row r="1" spans="1:25" ht="28.8" customHeight="1" x14ac:dyDescent="0.25"/>
    <row r="2" spans="1:25" s="6" customFormat="1" ht="48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5" x14ac:dyDescent="0.25">
      <c r="A3" s="7" t="s">
        <v>24</v>
      </c>
      <c r="B3" s="8"/>
      <c r="C3" s="9"/>
      <c r="D3" s="8"/>
      <c r="E3" s="8"/>
      <c r="F3" s="10"/>
      <c r="G3" s="11"/>
      <c r="H3" s="12"/>
      <c r="I3" s="12"/>
      <c r="J3" s="13"/>
      <c r="K3" s="14"/>
      <c r="L3" s="15"/>
      <c r="M3" s="14"/>
      <c r="N3" s="16"/>
      <c r="O3" s="17"/>
      <c r="P3" s="10"/>
      <c r="Q3" s="10"/>
      <c r="R3" s="10"/>
      <c r="S3" s="16"/>
      <c r="T3" s="11"/>
      <c r="U3" s="11"/>
      <c r="V3" s="11"/>
      <c r="W3" s="18"/>
      <c r="X3" s="19"/>
    </row>
    <row r="4" spans="1:25" ht="24" x14ac:dyDescent="0.25">
      <c r="A4" s="20" t="s">
        <v>25</v>
      </c>
      <c r="B4" s="21" t="s">
        <v>26</v>
      </c>
      <c r="C4" s="20" t="s">
        <v>27</v>
      </c>
      <c r="D4" s="21" t="s">
        <v>28</v>
      </c>
      <c r="E4" s="21" t="s">
        <v>29</v>
      </c>
      <c r="F4" s="22">
        <v>1</v>
      </c>
      <c r="G4" s="23">
        <v>6</v>
      </c>
      <c r="H4" s="24"/>
      <c r="I4" s="24" t="s">
        <v>30</v>
      </c>
      <c r="J4" s="25">
        <f t="shared" ref="J4:J11" si="0">IF(G4="",0,IF(O4="renovation",G4*14000,IF(G4=6,375000,IF(G4=5,325000,IF(G4=4,275000,225000)))))</f>
        <v>375000</v>
      </c>
      <c r="K4" s="26">
        <f t="shared" ref="K4:K11" si="1">IF(AND(I4="Y",H4=1),32000+15000,IF(AND(I4="Y",H4=2),52000+15000,IF(AND(I4="Y",H4=3),72000+15000,IF(AND(I4="N",H4=1),32000,IF(AND(I4="N",H4=2),52000,IF(AND(I4="N",H4=3),72000,0))))))</f>
        <v>0</v>
      </c>
      <c r="L4" s="27">
        <v>17000</v>
      </c>
      <c r="M4" s="26">
        <f t="shared" ref="M4:M11" si="2">SUM(J4:L4)</f>
        <v>392000</v>
      </c>
      <c r="N4" s="28" t="s">
        <v>31</v>
      </c>
      <c r="O4" s="29" t="s">
        <v>32</v>
      </c>
      <c r="P4" s="22" t="s">
        <v>33</v>
      </c>
      <c r="Q4" s="22">
        <f t="shared" ref="Q4:Q11" si="3">(LOOKUP($C4,$H$25:$I$90))</f>
        <v>0</v>
      </c>
      <c r="R4" s="22">
        <v>0</v>
      </c>
      <c r="S4" s="28">
        <v>85</v>
      </c>
      <c r="T4" s="23" t="s">
        <v>30</v>
      </c>
      <c r="U4" s="23" t="s">
        <v>31</v>
      </c>
      <c r="V4" s="29">
        <v>12</v>
      </c>
      <c r="W4" s="30">
        <f t="shared" ref="W4:W11" si="4">M4*0.9</f>
        <v>352800</v>
      </c>
      <c r="X4" s="31"/>
      <c r="Y4" s="1"/>
    </row>
    <row r="5" spans="1:25" x14ac:dyDescent="0.25">
      <c r="A5" s="20" t="s">
        <v>34</v>
      </c>
      <c r="B5" s="21" t="s">
        <v>35</v>
      </c>
      <c r="C5" s="20" t="s">
        <v>36</v>
      </c>
      <c r="D5" s="21" t="s">
        <v>37</v>
      </c>
      <c r="E5" s="21" t="s">
        <v>38</v>
      </c>
      <c r="F5" s="22">
        <v>1</v>
      </c>
      <c r="G5" s="23">
        <v>6</v>
      </c>
      <c r="H5" s="24"/>
      <c r="I5" s="24" t="s">
        <v>30</v>
      </c>
      <c r="J5" s="25">
        <f t="shared" si="0"/>
        <v>375000</v>
      </c>
      <c r="K5" s="26">
        <f t="shared" si="1"/>
        <v>0</v>
      </c>
      <c r="L5" s="27">
        <v>17000</v>
      </c>
      <c r="M5" s="26">
        <f t="shared" si="2"/>
        <v>392000</v>
      </c>
      <c r="N5" s="28" t="s">
        <v>31</v>
      </c>
      <c r="O5" s="29" t="s">
        <v>32</v>
      </c>
      <c r="P5" s="22" t="s">
        <v>33</v>
      </c>
      <c r="Q5" s="22">
        <f t="shared" si="3"/>
        <v>0</v>
      </c>
      <c r="R5" s="22">
        <v>0</v>
      </c>
      <c r="S5" s="28">
        <v>81</v>
      </c>
      <c r="T5" s="23" t="s">
        <v>31</v>
      </c>
      <c r="U5" s="23" t="s">
        <v>31</v>
      </c>
      <c r="V5" s="29">
        <v>5</v>
      </c>
      <c r="W5" s="30">
        <f t="shared" si="4"/>
        <v>352800</v>
      </c>
      <c r="X5" s="31"/>
      <c r="Y5" s="1"/>
    </row>
    <row r="6" spans="1:25" ht="24" x14ac:dyDescent="0.25">
      <c r="A6" s="20" t="s">
        <v>39</v>
      </c>
      <c r="B6" s="21" t="s">
        <v>40</v>
      </c>
      <c r="C6" s="20" t="s">
        <v>41</v>
      </c>
      <c r="D6" s="21" t="s">
        <v>42</v>
      </c>
      <c r="E6" s="21" t="s">
        <v>43</v>
      </c>
      <c r="F6" s="22">
        <v>1</v>
      </c>
      <c r="G6" s="32">
        <v>6</v>
      </c>
      <c r="H6" s="24"/>
      <c r="I6" s="24" t="s">
        <v>30</v>
      </c>
      <c r="J6" s="25">
        <f t="shared" si="0"/>
        <v>375000</v>
      </c>
      <c r="K6" s="26">
        <f t="shared" si="1"/>
        <v>0</v>
      </c>
      <c r="L6" s="27">
        <v>17000</v>
      </c>
      <c r="M6" s="26">
        <f t="shared" si="2"/>
        <v>392000</v>
      </c>
      <c r="N6" s="28" t="s">
        <v>31</v>
      </c>
      <c r="O6" s="29" t="s">
        <v>32</v>
      </c>
      <c r="P6" s="22" t="s">
        <v>33</v>
      </c>
      <c r="Q6" s="22">
        <f t="shared" si="3"/>
        <v>0</v>
      </c>
      <c r="R6" s="22">
        <v>0</v>
      </c>
      <c r="S6" s="28">
        <v>92</v>
      </c>
      <c r="T6" s="23" t="s">
        <v>31</v>
      </c>
      <c r="U6" s="23" t="s">
        <v>31</v>
      </c>
      <c r="V6" s="29">
        <v>13</v>
      </c>
      <c r="W6" s="30">
        <f t="shared" si="4"/>
        <v>352800</v>
      </c>
      <c r="X6" s="31"/>
      <c r="Y6" s="1"/>
    </row>
    <row r="7" spans="1:25" ht="24" x14ac:dyDescent="0.25">
      <c r="A7" s="20" t="s">
        <v>44</v>
      </c>
      <c r="B7" s="21" t="s">
        <v>45</v>
      </c>
      <c r="C7" s="20" t="s">
        <v>46</v>
      </c>
      <c r="D7" s="21" t="s">
        <v>47</v>
      </c>
      <c r="E7" s="21" t="s">
        <v>48</v>
      </c>
      <c r="F7" s="22">
        <v>1</v>
      </c>
      <c r="G7" s="23">
        <v>5</v>
      </c>
      <c r="H7" s="24">
        <v>1</v>
      </c>
      <c r="I7" s="24" t="s">
        <v>31</v>
      </c>
      <c r="J7" s="25">
        <f t="shared" si="0"/>
        <v>70000</v>
      </c>
      <c r="K7" s="26">
        <f t="shared" si="1"/>
        <v>47000</v>
      </c>
      <c r="L7" s="27">
        <v>17000</v>
      </c>
      <c r="M7" s="26">
        <f t="shared" si="2"/>
        <v>134000</v>
      </c>
      <c r="N7" s="28" t="s">
        <v>31</v>
      </c>
      <c r="O7" s="29" t="s">
        <v>49</v>
      </c>
      <c r="P7" s="22" t="s">
        <v>33</v>
      </c>
      <c r="Q7" s="22">
        <f t="shared" si="3"/>
        <v>0</v>
      </c>
      <c r="R7" s="22">
        <v>0</v>
      </c>
      <c r="S7" s="28">
        <v>83</v>
      </c>
      <c r="T7" s="23" t="s">
        <v>31</v>
      </c>
      <c r="U7" s="23" t="s">
        <v>31</v>
      </c>
      <c r="V7" s="23">
        <v>4</v>
      </c>
      <c r="W7" s="30">
        <f t="shared" si="4"/>
        <v>120600</v>
      </c>
      <c r="X7" s="31"/>
      <c r="Y7" s="1"/>
    </row>
    <row r="8" spans="1:25" ht="24" x14ac:dyDescent="0.25">
      <c r="A8" s="20" t="s">
        <v>50</v>
      </c>
      <c r="B8" s="21" t="s">
        <v>51</v>
      </c>
      <c r="C8" s="20" t="s">
        <v>52</v>
      </c>
      <c r="D8" s="21" t="s">
        <v>53</v>
      </c>
      <c r="E8" s="21" t="s">
        <v>54</v>
      </c>
      <c r="F8" s="22">
        <v>1</v>
      </c>
      <c r="G8" s="23">
        <v>6</v>
      </c>
      <c r="H8" s="24"/>
      <c r="I8" s="24" t="s">
        <v>30</v>
      </c>
      <c r="J8" s="25">
        <f t="shared" si="0"/>
        <v>375000</v>
      </c>
      <c r="K8" s="26">
        <f t="shared" si="1"/>
        <v>0</v>
      </c>
      <c r="L8" s="27">
        <v>17000</v>
      </c>
      <c r="M8" s="26">
        <f t="shared" si="2"/>
        <v>392000</v>
      </c>
      <c r="N8" s="28" t="s">
        <v>31</v>
      </c>
      <c r="O8" s="29" t="s">
        <v>32</v>
      </c>
      <c r="P8" s="22" t="s">
        <v>33</v>
      </c>
      <c r="Q8" s="22" t="e">
        <f t="shared" si="3"/>
        <v>#N/A</v>
      </c>
      <c r="R8" s="22">
        <v>0</v>
      </c>
      <c r="S8" s="28">
        <v>94</v>
      </c>
      <c r="T8" s="23" t="s">
        <v>31</v>
      </c>
      <c r="U8" s="23" t="s">
        <v>31</v>
      </c>
      <c r="V8" s="23">
        <v>11</v>
      </c>
      <c r="W8" s="30">
        <f t="shared" si="4"/>
        <v>352800</v>
      </c>
      <c r="X8" s="31"/>
      <c r="Y8" s="1"/>
    </row>
    <row r="9" spans="1:25" ht="24" x14ac:dyDescent="0.25">
      <c r="A9" s="20" t="s">
        <v>55</v>
      </c>
      <c r="B9" s="21" t="s">
        <v>56</v>
      </c>
      <c r="C9" s="20" t="s">
        <v>57</v>
      </c>
      <c r="D9" s="21" t="s">
        <v>58</v>
      </c>
      <c r="E9" s="21" t="s">
        <v>59</v>
      </c>
      <c r="F9" s="22">
        <v>1</v>
      </c>
      <c r="G9" s="23">
        <v>6</v>
      </c>
      <c r="H9" s="24"/>
      <c r="I9" s="24" t="s">
        <v>30</v>
      </c>
      <c r="J9" s="25">
        <f t="shared" si="0"/>
        <v>375000</v>
      </c>
      <c r="K9" s="26">
        <f t="shared" si="1"/>
        <v>0</v>
      </c>
      <c r="L9" s="27">
        <v>17000</v>
      </c>
      <c r="M9" s="26">
        <f t="shared" si="2"/>
        <v>392000</v>
      </c>
      <c r="N9" s="28" t="s">
        <v>31</v>
      </c>
      <c r="O9" s="29" t="s">
        <v>32</v>
      </c>
      <c r="P9" s="22" t="s">
        <v>33</v>
      </c>
      <c r="Q9" s="22">
        <f t="shared" si="3"/>
        <v>0</v>
      </c>
      <c r="R9" s="22">
        <v>0</v>
      </c>
      <c r="S9" s="28">
        <v>94</v>
      </c>
      <c r="T9" s="23" t="s">
        <v>30</v>
      </c>
      <c r="U9" s="23" t="s">
        <v>31</v>
      </c>
      <c r="V9" s="23">
        <v>9</v>
      </c>
      <c r="W9" s="30">
        <f t="shared" si="4"/>
        <v>352800</v>
      </c>
      <c r="X9" s="31"/>
    </row>
    <row r="10" spans="1:25" ht="24" x14ac:dyDescent="0.25">
      <c r="A10" s="20" t="s">
        <v>60</v>
      </c>
      <c r="B10" s="21" t="s">
        <v>61</v>
      </c>
      <c r="C10" s="20" t="s">
        <v>62</v>
      </c>
      <c r="D10" s="21" t="s">
        <v>63</v>
      </c>
      <c r="E10" s="21" t="s">
        <v>64</v>
      </c>
      <c r="F10" s="22">
        <v>1</v>
      </c>
      <c r="G10" s="23">
        <v>6</v>
      </c>
      <c r="H10" s="33"/>
      <c r="I10" s="24" t="s">
        <v>31</v>
      </c>
      <c r="J10" s="25">
        <f t="shared" si="0"/>
        <v>375000</v>
      </c>
      <c r="K10" s="26">
        <f t="shared" si="1"/>
        <v>0</v>
      </c>
      <c r="L10" s="27">
        <v>17000</v>
      </c>
      <c r="M10" s="26">
        <f t="shared" si="2"/>
        <v>392000</v>
      </c>
      <c r="N10" s="28" t="s">
        <v>31</v>
      </c>
      <c r="O10" s="29" t="s">
        <v>32</v>
      </c>
      <c r="P10" s="22" t="s">
        <v>33</v>
      </c>
      <c r="Q10" s="22">
        <f t="shared" si="3"/>
        <v>0</v>
      </c>
      <c r="R10" s="22">
        <v>0</v>
      </c>
      <c r="S10" s="28">
        <v>82</v>
      </c>
      <c r="T10" s="23" t="s">
        <v>30</v>
      </c>
      <c r="U10" s="23" t="s">
        <v>31</v>
      </c>
      <c r="V10" s="23">
        <v>14</v>
      </c>
      <c r="W10" s="30">
        <f t="shared" si="4"/>
        <v>352800</v>
      </c>
      <c r="X10" s="31"/>
    </row>
    <row r="11" spans="1:25" ht="24" x14ac:dyDescent="0.25">
      <c r="A11" s="34" t="s">
        <v>65</v>
      </c>
      <c r="B11" s="35" t="s">
        <v>66</v>
      </c>
      <c r="C11" s="34" t="s">
        <v>67</v>
      </c>
      <c r="D11" s="35" t="s">
        <v>68</v>
      </c>
      <c r="E11" s="35" t="s">
        <v>69</v>
      </c>
      <c r="F11" s="36">
        <v>1</v>
      </c>
      <c r="G11" s="37">
        <v>6</v>
      </c>
      <c r="H11" s="38"/>
      <c r="I11" s="38" t="s">
        <v>30</v>
      </c>
      <c r="J11" s="39">
        <f t="shared" si="0"/>
        <v>84000</v>
      </c>
      <c r="K11" s="40">
        <f t="shared" si="1"/>
        <v>0</v>
      </c>
      <c r="L11" s="41">
        <v>17000</v>
      </c>
      <c r="M11" s="40">
        <f t="shared" si="2"/>
        <v>101000</v>
      </c>
      <c r="N11" s="42" t="s">
        <v>31</v>
      </c>
      <c r="O11" s="43" t="s">
        <v>49</v>
      </c>
      <c r="P11" s="36" t="s">
        <v>33</v>
      </c>
      <c r="Q11" s="36">
        <f t="shared" si="3"/>
        <v>0</v>
      </c>
      <c r="R11" s="36">
        <v>0</v>
      </c>
      <c r="S11" s="42">
        <v>67</v>
      </c>
      <c r="T11" s="37" t="s">
        <v>31</v>
      </c>
      <c r="U11" s="37" t="s">
        <v>31</v>
      </c>
      <c r="V11" s="37">
        <v>1</v>
      </c>
      <c r="W11" s="44">
        <f t="shared" si="4"/>
        <v>90900</v>
      </c>
      <c r="X11" s="45"/>
    </row>
    <row r="12" spans="1:25" x14ac:dyDescent="0.25">
      <c r="A12" s="46"/>
      <c r="B12" s="47"/>
      <c r="C12" s="46"/>
      <c r="D12" s="47"/>
      <c r="E12" s="47"/>
      <c r="F12" s="48"/>
      <c r="G12" s="49"/>
      <c r="H12" s="50"/>
      <c r="I12" s="50"/>
      <c r="J12" s="51"/>
      <c r="K12" s="52"/>
      <c r="L12" s="53"/>
      <c r="M12" s="52"/>
      <c r="N12" s="54"/>
      <c r="O12" s="55"/>
      <c r="P12" s="48"/>
      <c r="Q12" s="48"/>
      <c r="R12" s="48"/>
      <c r="S12" s="54"/>
      <c r="T12" s="49"/>
      <c r="U12" s="49"/>
      <c r="V12" s="49"/>
      <c r="W12" s="56"/>
      <c r="X12" s="57"/>
    </row>
    <row r="13" spans="1:25" x14ac:dyDescent="0.25">
      <c r="A13" s="7" t="s">
        <v>70</v>
      </c>
      <c r="B13" s="8"/>
      <c r="C13" s="9"/>
      <c r="D13" s="8"/>
      <c r="E13" s="8"/>
      <c r="F13" s="10"/>
      <c r="G13" s="11"/>
      <c r="H13" s="12"/>
      <c r="I13" s="12"/>
      <c r="J13" s="13"/>
      <c r="K13" s="14"/>
      <c r="L13" s="15"/>
      <c r="M13" s="14"/>
      <c r="N13" s="16"/>
      <c r="O13" s="17"/>
      <c r="P13" s="10"/>
      <c r="Q13" s="10"/>
      <c r="R13" s="10"/>
      <c r="S13" s="16"/>
      <c r="T13" s="11"/>
      <c r="U13" s="11"/>
      <c r="V13" s="11"/>
      <c r="W13" s="18"/>
      <c r="X13" s="19"/>
    </row>
    <row r="14" spans="1:25" x14ac:dyDescent="0.25">
      <c r="A14" s="58" t="s">
        <v>71</v>
      </c>
      <c r="B14" s="59" t="s">
        <v>72</v>
      </c>
      <c r="C14" s="58" t="s">
        <v>73</v>
      </c>
      <c r="D14" s="59" t="s">
        <v>74</v>
      </c>
      <c r="E14" s="59" t="s">
        <v>75</v>
      </c>
      <c r="F14" s="60">
        <v>1</v>
      </c>
      <c r="G14" s="61">
        <v>6</v>
      </c>
      <c r="H14" s="62"/>
      <c r="I14" s="62" t="s">
        <v>30</v>
      </c>
      <c r="J14" s="63">
        <f t="shared" ref="J14:J19" si="5">IF(G14="",0,IF(O14="renovation",G14*14000,IF(G14=6,375000,IF(G14=5,325000,IF(G14=4,275000,225000)))))</f>
        <v>375000</v>
      </c>
      <c r="K14" s="64">
        <f t="shared" ref="K14:K19" si="6">IF(AND(I14="Y",H14=1),32000+15000,IF(AND(I14="Y",H14=2),52000+15000,IF(AND(I14="Y",H14=3),72000+15000,IF(AND(I14="N",H14=1),32000,IF(AND(I14="N",H14=2),52000,IF(AND(I14="N",H14=3),72000,0))))))</f>
        <v>0</v>
      </c>
      <c r="L14" s="65">
        <v>17000</v>
      </c>
      <c r="M14" s="64">
        <f t="shared" ref="M14:M19" si="7">SUM(J14:L14)</f>
        <v>392000</v>
      </c>
      <c r="N14" s="66" t="s">
        <v>30</v>
      </c>
      <c r="O14" s="67" t="s">
        <v>32</v>
      </c>
      <c r="P14" s="60" t="s">
        <v>33</v>
      </c>
      <c r="Q14" s="60">
        <f t="shared" ref="Q14:Q19" si="8">(LOOKUP($C14,$H$25:$I$90))</f>
        <v>0</v>
      </c>
      <c r="R14" s="60">
        <v>0</v>
      </c>
      <c r="S14" s="66">
        <v>84</v>
      </c>
      <c r="T14" s="61" t="s">
        <v>31</v>
      </c>
      <c r="U14" s="61" t="s">
        <v>31</v>
      </c>
      <c r="V14" s="61">
        <v>8</v>
      </c>
      <c r="W14" s="68">
        <f t="shared" ref="W14:W19" si="9">M14*0.9</f>
        <v>352800</v>
      </c>
      <c r="X14" s="69"/>
      <c r="Y14" s="1"/>
    </row>
    <row r="15" spans="1:25" ht="24" x14ac:dyDescent="0.25">
      <c r="A15" s="20" t="s">
        <v>76</v>
      </c>
      <c r="B15" s="21" t="s">
        <v>77</v>
      </c>
      <c r="C15" s="20" t="s">
        <v>67</v>
      </c>
      <c r="D15" s="21" t="s">
        <v>78</v>
      </c>
      <c r="E15" s="21" t="s">
        <v>79</v>
      </c>
      <c r="F15" s="22">
        <v>1</v>
      </c>
      <c r="G15" s="23">
        <v>6</v>
      </c>
      <c r="H15" s="24"/>
      <c r="I15" s="24" t="s">
        <v>30</v>
      </c>
      <c r="J15" s="25">
        <f t="shared" si="5"/>
        <v>84000</v>
      </c>
      <c r="K15" s="26">
        <f t="shared" si="6"/>
        <v>0</v>
      </c>
      <c r="L15" s="27">
        <v>17000</v>
      </c>
      <c r="M15" s="26">
        <f t="shared" si="7"/>
        <v>101000</v>
      </c>
      <c r="N15" s="28" t="s">
        <v>30</v>
      </c>
      <c r="O15" s="29" t="s">
        <v>49</v>
      </c>
      <c r="P15" s="22" t="s">
        <v>33</v>
      </c>
      <c r="Q15" s="22">
        <f t="shared" si="8"/>
        <v>0</v>
      </c>
      <c r="R15" s="22">
        <v>0</v>
      </c>
      <c r="S15" s="28">
        <v>86</v>
      </c>
      <c r="T15" s="23" t="s">
        <v>31</v>
      </c>
      <c r="U15" s="23" t="s">
        <v>31</v>
      </c>
      <c r="V15" s="23">
        <v>7</v>
      </c>
      <c r="W15" s="30">
        <f t="shared" si="9"/>
        <v>90900</v>
      </c>
      <c r="X15" s="31"/>
      <c r="Y15" s="1"/>
    </row>
    <row r="16" spans="1:25" ht="24" x14ac:dyDescent="0.25">
      <c r="A16" s="20" t="s">
        <v>80</v>
      </c>
      <c r="B16" s="21" t="s">
        <v>81</v>
      </c>
      <c r="C16" s="20" t="s">
        <v>67</v>
      </c>
      <c r="D16" s="21" t="s">
        <v>78</v>
      </c>
      <c r="E16" s="21" t="s">
        <v>82</v>
      </c>
      <c r="F16" s="22">
        <v>1</v>
      </c>
      <c r="G16" s="23">
        <v>6</v>
      </c>
      <c r="H16" s="24">
        <v>2</v>
      </c>
      <c r="I16" s="24" t="s">
        <v>31</v>
      </c>
      <c r="J16" s="25">
        <f t="shared" si="5"/>
        <v>84000</v>
      </c>
      <c r="K16" s="26">
        <f t="shared" si="6"/>
        <v>67000</v>
      </c>
      <c r="L16" s="27">
        <v>17000</v>
      </c>
      <c r="M16" s="26">
        <f t="shared" si="7"/>
        <v>168000</v>
      </c>
      <c r="N16" s="28" t="s">
        <v>30</v>
      </c>
      <c r="O16" s="29" t="s">
        <v>49</v>
      </c>
      <c r="P16" s="22" t="s">
        <v>33</v>
      </c>
      <c r="Q16" s="22">
        <f t="shared" si="8"/>
        <v>0</v>
      </c>
      <c r="R16" s="22">
        <v>0</v>
      </c>
      <c r="S16" s="28">
        <v>86</v>
      </c>
      <c r="T16" s="23" t="s">
        <v>31</v>
      </c>
      <c r="U16" s="23" t="s">
        <v>31</v>
      </c>
      <c r="V16" s="23">
        <v>10</v>
      </c>
      <c r="W16" s="30">
        <f t="shared" si="9"/>
        <v>151200</v>
      </c>
      <c r="X16" s="31"/>
      <c r="Y16" s="1"/>
    </row>
    <row r="17" spans="1:24" ht="48" x14ac:dyDescent="0.25">
      <c r="A17" s="20" t="s">
        <v>83</v>
      </c>
      <c r="B17" s="21" t="s">
        <v>84</v>
      </c>
      <c r="C17" s="20" t="s">
        <v>62</v>
      </c>
      <c r="D17" s="21" t="s">
        <v>85</v>
      </c>
      <c r="E17" s="21" t="s">
        <v>86</v>
      </c>
      <c r="F17" s="22">
        <v>1</v>
      </c>
      <c r="G17" s="23">
        <v>5</v>
      </c>
      <c r="H17" s="24"/>
      <c r="I17" s="24" t="s">
        <v>30</v>
      </c>
      <c r="J17" s="25">
        <f t="shared" si="5"/>
        <v>70000</v>
      </c>
      <c r="K17" s="26">
        <f t="shared" si="6"/>
        <v>0</v>
      </c>
      <c r="L17" s="27">
        <v>17000</v>
      </c>
      <c r="M17" s="26">
        <f t="shared" si="7"/>
        <v>87000</v>
      </c>
      <c r="N17" s="28" t="s">
        <v>30</v>
      </c>
      <c r="O17" s="29" t="s">
        <v>49</v>
      </c>
      <c r="P17" s="22" t="s">
        <v>33</v>
      </c>
      <c r="Q17" s="22">
        <f t="shared" si="8"/>
        <v>0</v>
      </c>
      <c r="R17" s="22">
        <v>0</v>
      </c>
      <c r="S17" s="28">
        <v>58</v>
      </c>
      <c r="T17" s="23" t="s">
        <v>30</v>
      </c>
      <c r="U17" s="23" t="s">
        <v>31</v>
      </c>
      <c r="V17" s="23">
        <v>2</v>
      </c>
      <c r="W17" s="30">
        <f t="shared" si="9"/>
        <v>78300</v>
      </c>
      <c r="X17" s="31"/>
    </row>
    <row r="18" spans="1:24" ht="48" x14ac:dyDescent="0.25">
      <c r="A18" s="20" t="s">
        <v>87</v>
      </c>
      <c r="B18" s="21" t="s">
        <v>88</v>
      </c>
      <c r="C18" s="20" t="s">
        <v>89</v>
      </c>
      <c r="D18" s="21" t="s">
        <v>90</v>
      </c>
      <c r="E18" s="21" t="s">
        <v>91</v>
      </c>
      <c r="F18" s="22">
        <v>1</v>
      </c>
      <c r="G18" s="23">
        <v>6</v>
      </c>
      <c r="H18" s="24"/>
      <c r="I18" s="24" t="s">
        <v>30</v>
      </c>
      <c r="J18" s="25">
        <f t="shared" si="5"/>
        <v>84000</v>
      </c>
      <c r="K18" s="26">
        <f t="shared" si="6"/>
        <v>0</v>
      </c>
      <c r="L18" s="27">
        <v>17000</v>
      </c>
      <c r="M18" s="26">
        <f t="shared" si="7"/>
        <v>101000</v>
      </c>
      <c r="N18" s="28" t="s">
        <v>30</v>
      </c>
      <c r="O18" s="29" t="s">
        <v>49</v>
      </c>
      <c r="P18" s="22" t="s">
        <v>33</v>
      </c>
      <c r="Q18" s="22">
        <f t="shared" si="8"/>
        <v>0</v>
      </c>
      <c r="R18" s="22">
        <v>0</v>
      </c>
      <c r="S18" s="28">
        <v>58</v>
      </c>
      <c r="T18" s="23" t="s">
        <v>30</v>
      </c>
      <c r="U18" s="23" t="s">
        <v>31</v>
      </c>
      <c r="V18" s="23">
        <v>6</v>
      </c>
      <c r="W18" s="30">
        <f t="shared" si="9"/>
        <v>90900</v>
      </c>
      <c r="X18" s="31"/>
    </row>
    <row r="19" spans="1:24" x14ac:dyDescent="0.25">
      <c r="A19" s="20" t="s">
        <v>92</v>
      </c>
      <c r="B19" s="21" t="s">
        <v>93</v>
      </c>
      <c r="C19" s="20" t="s">
        <v>73</v>
      </c>
      <c r="D19" s="21" t="s">
        <v>74</v>
      </c>
      <c r="E19" s="21" t="s">
        <v>75</v>
      </c>
      <c r="F19" s="22">
        <v>1</v>
      </c>
      <c r="G19" s="23">
        <v>6</v>
      </c>
      <c r="H19" s="24">
        <v>1</v>
      </c>
      <c r="I19" s="24" t="s">
        <v>31</v>
      </c>
      <c r="J19" s="25">
        <f t="shared" si="5"/>
        <v>84000</v>
      </c>
      <c r="K19" s="26">
        <f t="shared" si="6"/>
        <v>47000</v>
      </c>
      <c r="L19" s="27">
        <v>17000</v>
      </c>
      <c r="M19" s="26">
        <f t="shared" si="7"/>
        <v>148000</v>
      </c>
      <c r="N19" s="28" t="s">
        <v>30</v>
      </c>
      <c r="O19" s="29" t="s">
        <v>49</v>
      </c>
      <c r="P19" s="22" t="s">
        <v>33</v>
      </c>
      <c r="Q19" s="22">
        <f t="shared" si="8"/>
        <v>0</v>
      </c>
      <c r="R19" s="22">
        <v>0</v>
      </c>
      <c r="S19" s="28">
        <v>84</v>
      </c>
      <c r="T19" s="23" t="s">
        <v>31</v>
      </c>
      <c r="U19" s="23" t="s">
        <v>31</v>
      </c>
      <c r="V19" s="23">
        <v>3</v>
      </c>
      <c r="W19" s="30">
        <f t="shared" si="9"/>
        <v>133200</v>
      </c>
      <c r="X19" s="31"/>
    </row>
    <row r="21" spans="1:24" ht="13.8" x14ac:dyDescent="0.25">
      <c r="A21" s="72" t="s">
        <v>151</v>
      </c>
      <c r="B21" s="73"/>
      <c r="C21" s="72"/>
      <c r="D21" s="74"/>
      <c r="E21" s="72"/>
      <c r="F21" s="72"/>
      <c r="G21" s="72"/>
      <c r="H21" s="74"/>
      <c r="I21" s="72"/>
      <c r="J21" s="72"/>
      <c r="K21" s="72"/>
      <c r="L21" s="72"/>
      <c r="M21" s="72"/>
      <c r="N21" s="72"/>
      <c r="O21" s="72"/>
      <c r="P21" s="75"/>
      <c r="Q21" s="75"/>
      <c r="R21" s="75"/>
      <c r="S21" s="75"/>
      <c r="T21" s="75"/>
    </row>
    <row r="22" spans="1:24" ht="13.8" x14ac:dyDescent="0.25">
      <c r="A22" s="72"/>
      <c r="B22" s="73"/>
      <c r="C22" s="72"/>
      <c r="D22" s="74"/>
      <c r="E22" s="72"/>
      <c r="F22" s="72"/>
      <c r="G22" s="72"/>
      <c r="H22" s="74"/>
      <c r="I22" s="72"/>
      <c r="J22" s="72"/>
      <c r="K22" s="72"/>
      <c r="L22" s="72"/>
      <c r="M22" s="72"/>
      <c r="N22" s="72"/>
      <c r="O22" s="72"/>
      <c r="P22" s="75"/>
      <c r="Q22" s="75"/>
      <c r="R22" s="75"/>
      <c r="S22" s="75"/>
      <c r="T22" s="75"/>
    </row>
    <row r="23" spans="1:24" x14ac:dyDescent="0.25">
      <c r="A23" s="76" t="s">
        <v>152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4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4" ht="13.2" x14ac:dyDescent="0.25">
      <c r="H25" s="70" t="s">
        <v>94</v>
      </c>
      <c r="I25" s="71">
        <f t="shared" ref="I25:I55" si="10">COUNTIFS(X$4:X$19,"=Y",C$4:C$19,H25)</f>
        <v>0</v>
      </c>
    </row>
    <row r="26" spans="1:24" s="2" customFormat="1" ht="13.2" x14ac:dyDescent="0.25">
      <c r="A26" s="1"/>
      <c r="B26" s="3"/>
      <c r="C26" s="1"/>
      <c r="D26" s="1"/>
      <c r="E26" s="1"/>
      <c r="G26" s="4"/>
      <c r="H26" s="70" t="s">
        <v>95</v>
      </c>
      <c r="I26" s="71">
        <f t="shared" si="10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s="2" customFormat="1" ht="13.2" x14ac:dyDescent="0.25">
      <c r="A27" s="1"/>
      <c r="B27" s="3"/>
      <c r="C27" s="1"/>
      <c r="D27" s="1"/>
      <c r="E27" s="1"/>
      <c r="G27" s="4"/>
      <c r="H27" s="70" t="s">
        <v>96</v>
      </c>
      <c r="I27" s="71">
        <f t="shared" si="10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s="2" customFormat="1" ht="13.2" x14ac:dyDescent="0.25">
      <c r="A28" s="1"/>
      <c r="B28" s="3"/>
      <c r="C28" s="1"/>
      <c r="D28" s="1"/>
      <c r="E28" s="1"/>
      <c r="G28" s="4"/>
      <c r="H28" s="70" t="s">
        <v>97</v>
      </c>
      <c r="I28" s="71">
        <f t="shared" si="10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s="2" customFormat="1" ht="13.2" x14ac:dyDescent="0.25">
      <c r="A29" s="1"/>
      <c r="B29" s="3"/>
      <c r="C29" s="1"/>
      <c r="D29" s="1"/>
      <c r="E29" s="1"/>
      <c r="G29" s="4"/>
      <c r="H29" s="70" t="s">
        <v>67</v>
      </c>
      <c r="I29" s="71">
        <f t="shared" si="10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s="2" customFormat="1" ht="13.2" x14ac:dyDescent="0.25">
      <c r="A30" s="1"/>
      <c r="B30" s="3"/>
      <c r="C30" s="1"/>
      <c r="D30" s="1"/>
      <c r="E30" s="1"/>
      <c r="G30" s="4"/>
      <c r="H30" s="70" t="s">
        <v>98</v>
      </c>
      <c r="I30" s="71">
        <f t="shared" si="10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s="2" customFormat="1" ht="13.2" x14ac:dyDescent="0.25">
      <c r="A31" s="1"/>
      <c r="B31" s="3"/>
      <c r="C31" s="1"/>
      <c r="D31" s="1"/>
      <c r="E31" s="1"/>
      <c r="G31" s="4"/>
      <c r="H31" s="70" t="s">
        <v>99</v>
      </c>
      <c r="I31" s="71">
        <f t="shared" si="1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s="2" customFormat="1" ht="13.2" x14ac:dyDescent="0.25">
      <c r="A32" s="1"/>
      <c r="B32" s="3"/>
      <c r="C32" s="1"/>
      <c r="D32" s="1"/>
      <c r="E32" s="1"/>
      <c r="G32" s="4"/>
      <c r="H32" s="70" t="s">
        <v>41</v>
      </c>
      <c r="I32" s="71">
        <f t="shared" si="10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" customFormat="1" ht="13.2" x14ac:dyDescent="0.25">
      <c r="A33" s="1"/>
      <c r="B33" s="3"/>
      <c r="C33" s="1"/>
      <c r="D33" s="1"/>
      <c r="E33" s="1"/>
      <c r="G33" s="4"/>
      <c r="H33" s="70" t="s">
        <v>100</v>
      </c>
      <c r="I33" s="71">
        <f t="shared" si="10"/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" customFormat="1" ht="13.2" x14ac:dyDescent="0.25">
      <c r="A34" s="1"/>
      <c r="B34" s="3"/>
      <c r="C34" s="1"/>
      <c r="D34" s="1"/>
      <c r="E34" s="1"/>
      <c r="G34" s="4"/>
      <c r="H34" s="70" t="s">
        <v>101</v>
      </c>
      <c r="I34" s="71">
        <f t="shared" si="10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" customFormat="1" ht="13.2" x14ac:dyDescent="0.25">
      <c r="A35" s="1"/>
      <c r="B35" s="3"/>
      <c r="C35" s="1"/>
      <c r="D35" s="1"/>
      <c r="E35" s="1"/>
      <c r="G35" s="4"/>
      <c r="H35" s="70" t="s">
        <v>102</v>
      </c>
      <c r="I35" s="71">
        <f t="shared" si="1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" customFormat="1" ht="13.2" x14ac:dyDescent="0.25">
      <c r="A36" s="1"/>
      <c r="B36" s="3"/>
      <c r="C36" s="1"/>
      <c r="D36" s="1"/>
      <c r="E36" s="1"/>
      <c r="G36" s="4"/>
      <c r="H36" s="70" t="s">
        <v>103</v>
      </c>
      <c r="I36" s="71">
        <f t="shared" si="10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" customFormat="1" ht="13.2" x14ac:dyDescent="0.25">
      <c r="A37" s="1"/>
      <c r="B37" s="3"/>
      <c r="C37" s="1"/>
      <c r="D37" s="1"/>
      <c r="E37" s="1"/>
      <c r="G37" s="4"/>
      <c r="H37" s="70" t="s">
        <v>104</v>
      </c>
      <c r="I37" s="71">
        <f t="shared" si="10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" customFormat="1" ht="13.2" x14ac:dyDescent="0.25">
      <c r="A38" s="1"/>
      <c r="B38" s="3"/>
      <c r="C38" s="1"/>
      <c r="D38" s="1"/>
      <c r="E38" s="1"/>
      <c r="G38" s="4"/>
      <c r="H38" s="70" t="s">
        <v>105</v>
      </c>
      <c r="I38" s="71">
        <f t="shared" si="10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" customFormat="1" ht="13.2" x14ac:dyDescent="0.25">
      <c r="A39" s="1"/>
      <c r="B39" s="3"/>
      <c r="C39" s="1"/>
      <c r="D39" s="1"/>
      <c r="E39" s="1"/>
      <c r="G39" s="4"/>
      <c r="H39" s="70" t="s">
        <v>57</v>
      </c>
      <c r="I39" s="71">
        <f t="shared" si="10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" customFormat="1" ht="13.2" x14ac:dyDescent="0.25">
      <c r="A40" s="1"/>
      <c r="B40" s="3"/>
      <c r="C40" s="1"/>
      <c r="D40" s="1"/>
      <c r="E40" s="1"/>
      <c r="G40" s="4"/>
      <c r="H40" s="70" t="s">
        <v>106</v>
      </c>
      <c r="I40" s="71">
        <f t="shared" si="1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" customFormat="1" ht="13.2" x14ac:dyDescent="0.25">
      <c r="A41" s="1"/>
      <c r="B41" s="3"/>
      <c r="C41" s="1"/>
      <c r="D41" s="1"/>
      <c r="E41" s="1"/>
      <c r="G41" s="4"/>
      <c r="H41" s="70" t="s">
        <v>107</v>
      </c>
      <c r="I41" s="71">
        <f t="shared" si="10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" customFormat="1" ht="13.2" x14ac:dyDescent="0.25">
      <c r="A42" s="1"/>
      <c r="B42" s="3"/>
      <c r="C42" s="1"/>
      <c r="D42" s="1"/>
      <c r="E42" s="1"/>
      <c r="G42" s="4"/>
      <c r="H42" s="70" t="s">
        <v>108</v>
      </c>
      <c r="I42" s="71">
        <f t="shared" si="10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" customFormat="1" ht="13.2" x14ac:dyDescent="0.25">
      <c r="A43" s="1"/>
      <c r="B43" s="3"/>
      <c r="C43" s="1"/>
      <c r="D43" s="1"/>
      <c r="E43" s="1"/>
      <c r="G43" s="4"/>
      <c r="H43" s="70" t="s">
        <v>109</v>
      </c>
      <c r="I43" s="71">
        <f t="shared" si="10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" customFormat="1" ht="13.2" x14ac:dyDescent="0.25">
      <c r="A44" s="1"/>
      <c r="B44" s="3"/>
      <c r="C44" s="1"/>
      <c r="D44" s="1"/>
      <c r="E44" s="1"/>
      <c r="G44" s="4"/>
      <c r="H44" s="70" t="s">
        <v>110</v>
      </c>
      <c r="I44" s="71">
        <f t="shared" si="10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" customFormat="1" ht="13.2" x14ac:dyDescent="0.25">
      <c r="A45" s="1"/>
      <c r="B45" s="3"/>
      <c r="C45" s="1"/>
      <c r="D45" s="1"/>
      <c r="E45" s="1"/>
      <c r="G45" s="4"/>
      <c r="H45" s="70" t="s">
        <v>111</v>
      </c>
      <c r="I45" s="71">
        <f t="shared" si="10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ht="13.2" x14ac:dyDescent="0.25">
      <c r="A46" s="1"/>
      <c r="B46" s="3"/>
      <c r="C46" s="1"/>
      <c r="D46" s="1"/>
      <c r="E46" s="1"/>
      <c r="G46" s="4"/>
      <c r="H46" s="70" t="s">
        <v>112</v>
      </c>
      <c r="I46" s="71">
        <f t="shared" si="10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ht="13.2" x14ac:dyDescent="0.25">
      <c r="A47" s="1"/>
      <c r="B47" s="3"/>
      <c r="C47" s="1"/>
      <c r="D47" s="1"/>
      <c r="E47" s="1"/>
      <c r="G47" s="4"/>
      <c r="H47" s="70" t="s">
        <v>113</v>
      </c>
      <c r="I47" s="71">
        <f t="shared" si="10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ht="13.2" x14ac:dyDescent="0.25">
      <c r="A48" s="1"/>
      <c r="B48" s="3"/>
      <c r="C48" s="1"/>
      <c r="D48" s="1"/>
      <c r="E48" s="1"/>
      <c r="G48" s="4"/>
      <c r="H48" s="70" t="s">
        <v>114</v>
      </c>
      <c r="I48" s="71">
        <f t="shared" si="1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" customFormat="1" ht="13.2" x14ac:dyDescent="0.25">
      <c r="A49" s="1"/>
      <c r="B49" s="3"/>
      <c r="C49" s="1"/>
      <c r="D49" s="1"/>
      <c r="E49" s="1"/>
      <c r="G49" s="4"/>
      <c r="H49" s="70" t="s">
        <v>115</v>
      </c>
      <c r="I49" s="71">
        <f t="shared" si="1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" customFormat="1" ht="13.2" x14ac:dyDescent="0.25">
      <c r="A50" s="1"/>
      <c r="B50" s="3"/>
      <c r="C50" s="1"/>
      <c r="D50" s="1"/>
      <c r="E50" s="1"/>
      <c r="G50" s="4"/>
      <c r="H50" s="70" t="s">
        <v>116</v>
      </c>
      <c r="I50" s="71">
        <f t="shared" si="1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" customFormat="1" ht="13.2" x14ac:dyDescent="0.25">
      <c r="A51" s="1"/>
      <c r="B51" s="3"/>
      <c r="C51" s="1"/>
      <c r="D51" s="1"/>
      <c r="E51" s="1"/>
      <c r="G51" s="4"/>
      <c r="H51" s="70" t="s">
        <v>117</v>
      </c>
      <c r="I51" s="71">
        <f t="shared" si="1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2" customFormat="1" ht="13.2" x14ac:dyDescent="0.25">
      <c r="A52" s="1"/>
      <c r="B52" s="3"/>
      <c r="C52" s="1"/>
      <c r="D52" s="1"/>
      <c r="E52" s="1"/>
      <c r="G52" s="4"/>
      <c r="H52" s="70" t="s">
        <v>118</v>
      </c>
      <c r="I52" s="71">
        <f t="shared" si="1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2" customFormat="1" ht="13.2" x14ac:dyDescent="0.25">
      <c r="A53" s="1"/>
      <c r="B53" s="3"/>
      <c r="C53" s="1"/>
      <c r="D53" s="1"/>
      <c r="E53" s="1"/>
      <c r="G53" s="4"/>
      <c r="H53" s="70" t="s">
        <v>119</v>
      </c>
      <c r="I53" s="71">
        <f t="shared" si="10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2" customFormat="1" ht="13.2" x14ac:dyDescent="0.25">
      <c r="A54" s="1"/>
      <c r="B54" s="3"/>
      <c r="C54" s="1"/>
      <c r="D54" s="1"/>
      <c r="E54" s="1"/>
      <c r="G54" s="4"/>
      <c r="H54" s="70" t="s">
        <v>46</v>
      </c>
      <c r="I54" s="71">
        <f t="shared" si="10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2" customFormat="1" ht="13.2" x14ac:dyDescent="0.25">
      <c r="A55" s="1"/>
      <c r="B55" s="3"/>
      <c r="C55" s="1"/>
      <c r="D55" s="1"/>
      <c r="E55" s="1"/>
      <c r="G55" s="4"/>
      <c r="H55" s="70" t="s">
        <v>120</v>
      </c>
      <c r="I55" s="71">
        <f t="shared" si="10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2" customFormat="1" ht="13.2" x14ac:dyDescent="0.25">
      <c r="A56" s="1"/>
      <c r="B56" s="3"/>
      <c r="C56" s="1"/>
      <c r="D56" s="1"/>
      <c r="E56" s="1"/>
      <c r="G56" s="4"/>
      <c r="H56" s="70" t="s">
        <v>121</v>
      </c>
      <c r="I56" s="71">
        <f t="shared" ref="I56:I87" si="11">COUNTIFS(X$4:X$19,"=Y",C$4:C$19,H56)</f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" customFormat="1" ht="13.2" x14ac:dyDescent="0.25">
      <c r="A57" s="1"/>
      <c r="B57" s="3"/>
      <c r="C57" s="1"/>
      <c r="D57" s="1"/>
      <c r="E57" s="1"/>
      <c r="G57" s="4"/>
      <c r="H57" s="70" t="s">
        <v>27</v>
      </c>
      <c r="I57" s="71">
        <f t="shared" si="11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2" customFormat="1" ht="13.2" x14ac:dyDescent="0.25">
      <c r="A58" s="1"/>
      <c r="B58" s="3"/>
      <c r="C58" s="1"/>
      <c r="D58" s="1"/>
      <c r="E58" s="1"/>
      <c r="G58" s="4"/>
      <c r="H58" s="70" t="s">
        <v>122</v>
      </c>
      <c r="I58" s="71">
        <f t="shared" si="11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2" customFormat="1" ht="13.2" x14ac:dyDescent="0.25">
      <c r="A59" s="1"/>
      <c r="B59" s="3"/>
      <c r="C59" s="1"/>
      <c r="D59" s="1"/>
      <c r="E59" s="1"/>
      <c r="G59" s="4"/>
      <c r="H59" s="70" t="s">
        <v>123</v>
      </c>
      <c r="I59" s="71">
        <f t="shared" si="11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2" customFormat="1" ht="13.2" x14ac:dyDescent="0.25">
      <c r="A60" s="1"/>
      <c r="B60" s="3"/>
      <c r="C60" s="1"/>
      <c r="D60" s="1"/>
      <c r="E60" s="1"/>
      <c r="G60" s="4"/>
      <c r="H60" s="70" t="s">
        <v>124</v>
      </c>
      <c r="I60" s="71">
        <f t="shared" si="11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2" customFormat="1" ht="13.2" x14ac:dyDescent="0.25">
      <c r="A61" s="1"/>
      <c r="B61" s="3"/>
      <c r="C61" s="1"/>
      <c r="D61" s="1"/>
      <c r="E61" s="1"/>
      <c r="G61" s="4"/>
      <c r="H61" s="70" t="s">
        <v>125</v>
      </c>
      <c r="I61" s="71">
        <f t="shared" si="11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2" customFormat="1" ht="13.2" x14ac:dyDescent="0.25">
      <c r="A62" s="1"/>
      <c r="B62" s="3"/>
      <c r="C62" s="1"/>
      <c r="D62" s="1"/>
      <c r="E62" s="1"/>
      <c r="G62" s="4"/>
      <c r="H62" s="70" t="s">
        <v>126</v>
      </c>
      <c r="I62" s="71">
        <f t="shared" si="11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2" customFormat="1" ht="13.2" x14ac:dyDescent="0.25">
      <c r="A63" s="1"/>
      <c r="B63" s="3"/>
      <c r="C63" s="1"/>
      <c r="D63" s="1"/>
      <c r="E63" s="1"/>
      <c r="G63" s="4"/>
      <c r="H63" s="70" t="s">
        <v>127</v>
      </c>
      <c r="I63" s="71">
        <f t="shared" si="11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2" customFormat="1" ht="13.2" x14ac:dyDescent="0.25">
      <c r="A64" s="1"/>
      <c r="B64" s="3"/>
      <c r="C64" s="1"/>
      <c r="D64" s="1"/>
      <c r="E64" s="1"/>
      <c r="G64" s="4"/>
      <c r="H64" s="70" t="s">
        <v>128</v>
      </c>
      <c r="I64" s="71">
        <f t="shared" si="11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" customFormat="1" ht="13.2" x14ac:dyDescent="0.25">
      <c r="A65" s="1"/>
      <c r="B65" s="3"/>
      <c r="C65" s="1"/>
      <c r="D65" s="1"/>
      <c r="E65" s="1"/>
      <c r="G65" s="4"/>
      <c r="H65" s="70" t="s">
        <v>73</v>
      </c>
      <c r="I65" s="71">
        <f t="shared" si="11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2" customFormat="1" ht="13.2" x14ac:dyDescent="0.25">
      <c r="A66" s="1"/>
      <c r="B66" s="3"/>
      <c r="C66" s="1"/>
      <c r="D66" s="1"/>
      <c r="E66" s="1"/>
      <c r="G66" s="4"/>
      <c r="H66" s="70" t="s">
        <v>129</v>
      </c>
      <c r="I66" s="71">
        <f t="shared" si="11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" customFormat="1" ht="13.2" x14ac:dyDescent="0.25">
      <c r="A67" s="1"/>
      <c r="B67" s="3"/>
      <c r="C67" s="1"/>
      <c r="D67" s="1"/>
      <c r="E67" s="1"/>
      <c r="G67" s="4"/>
      <c r="H67" s="70" t="s">
        <v>130</v>
      </c>
      <c r="I67" s="71">
        <f t="shared" si="11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2" customFormat="1" ht="13.2" x14ac:dyDescent="0.25">
      <c r="A68" s="1"/>
      <c r="B68" s="3"/>
      <c r="C68" s="1"/>
      <c r="D68" s="1"/>
      <c r="E68" s="1"/>
      <c r="G68" s="4"/>
      <c r="H68" s="70" t="s">
        <v>131</v>
      </c>
      <c r="I68" s="71">
        <f t="shared" si="11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2" customFormat="1" ht="13.2" x14ac:dyDescent="0.25">
      <c r="A69" s="1"/>
      <c r="B69" s="3"/>
      <c r="C69" s="1"/>
      <c r="D69" s="1"/>
      <c r="E69" s="1"/>
      <c r="G69" s="4"/>
      <c r="H69" s="70" t="s">
        <v>132</v>
      </c>
      <c r="I69" s="71">
        <f t="shared" si="11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2" customFormat="1" ht="13.2" x14ac:dyDescent="0.25">
      <c r="A70" s="1"/>
      <c r="B70" s="3"/>
      <c r="C70" s="1"/>
      <c r="D70" s="1"/>
      <c r="E70" s="1"/>
      <c r="G70" s="4"/>
      <c r="H70" s="70" t="s">
        <v>133</v>
      </c>
      <c r="I70" s="71">
        <f t="shared" si="11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2" customFormat="1" ht="13.2" x14ac:dyDescent="0.25">
      <c r="A71" s="1"/>
      <c r="B71" s="3"/>
      <c r="C71" s="1"/>
      <c r="D71" s="1"/>
      <c r="E71" s="1"/>
      <c r="G71" s="4"/>
      <c r="H71" s="70" t="s">
        <v>89</v>
      </c>
      <c r="I71" s="71">
        <f t="shared" si="11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2" customFormat="1" ht="13.2" x14ac:dyDescent="0.25">
      <c r="A72" s="1"/>
      <c r="B72" s="3"/>
      <c r="C72" s="1"/>
      <c r="D72" s="1"/>
      <c r="E72" s="1"/>
      <c r="G72" s="4"/>
      <c r="H72" s="70" t="s">
        <v>134</v>
      </c>
      <c r="I72" s="71">
        <f t="shared" si="11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2" customFormat="1" ht="13.2" x14ac:dyDescent="0.25">
      <c r="A73" s="1"/>
      <c r="B73" s="3"/>
      <c r="C73" s="1"/>
      <c r="D73" s="1"/>
      <c r="E73" s="1"/>
      <c r="G73" s="4"/>
      <c r="H73" s="70" t="s">
        <v>135</v>
      </c>
      <c r="I73" s="71">
        <f t="shared" si="11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2" customFormat="1" ht="13.2" x14ac:dyDescent="0.25">
      <c r="A74" s="1"/>
      <c r="B74" s="3"/>
      <c r="C74" s="1"/>
      <c r="D74" s="1"/>
      <c r="E74" s="1"/>
      <c r="G74" s="4"/>
      <c r="H74" s="70" t="s">
        <v>136</v>
      </c>
      <c r="I74" s="71">
        <f t="shared" si="11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2" customFormat="1" ht="13.2" x14ac:dyDescent="0.25">
      <c r="A75" s="1"/>
      <c r="B75" s="3"/>
      <c r="C75" s="1"/>
      <c r="D75" s="1"/>
      <c r="E75" s="1"/>
      <c r="G75" s="4"/>
      <c r="H75" s="70" t="s">
        <v>137</v>
      </c>
      <c r="I75" s="71">
        <f t="shared" si="11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2" customFormat="1" ht="13.2" x14ac:dyDescent="0.25">
      <c r="A76" s="1"/>
      <c r="B76" s="3"/>
      <c r="C76" s="1"/>
      <c r="D76" s="1"/>
      <c r="E76" s="1"/>
      <c r="G76" s="4"/>
      <c r="H76" s="70" t="s">
        <v>138</v>
      </c>
      <c r="I76" s="71">
        <f t="shared" si="11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2" customFormat="1" ht="13.2" x14ac:dyDescent="0.25">
      <c r="A77" s="1"/>
      <c r="B77" s="3"/>
      <c r="C77" s="1"/>
      <c r="D77" s="1"/>
      <c r="E77" s="1"/>
      <c r="G77" s="4"/>
      <c r="H77" s="70" t="s">
        <v>36</v>
      </c>
      <c r="I77" s="71">
        <f t="shared" si="11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2" customFormat="1" ht="13.2" x14ac:dyDescent="0.25">
      <c r="A78" s="1"/>
      <c r="B78" s="3"/>
      <c r="C78" s="1"/>
      <c r="D78" s="1"/>
      <c r="E78" s="1"/>
      <c r="G78" s="4"/>
      <c r="H78" s="70" t="s">
        <v>139</v>
      </c>
      <c r="I78" s="71">
        <f t="shared" si="11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2" customFormat="1" ht="13.2" x14ac:dyDescent="0.25">
      <c r="A79" s="1"/>
      <c r="B79" s="3"/>
      <c r="C79" s="1"/>
      <c r="D79" s="1"/>
      <c r="E79" s="1"/>
      <c r="G79" s="4"/>
      <c r="H79" s="70" t="s">
        <v>140</v>
      </c>
      <c r="I79" s="71">
        <f t="shared" si="11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2" customFormat="1" ht="13.2" x14ac:dyDescent="0.25">
      <c r="A80" s="1"/>
      <c r="B80" s="3"/>
      <c r="C80" s="1"/>
      <c r="D80" s="1"/>
      <c r="E80" s="1"/>
      <c r="G80" s="4"/>
      <c r="H80" s="70" t="s">
        <v>62</v>
      </c>
      <c r="I80" s="71">
        <f t="shared" si="11"/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2" customFormat="1" ht="13.2" x14ac:dyDescent="0.25">
      <c r="A81" s="1"/>
      <c r="B81" s="3"/>
      <c r="C81" s="1"/>
      <c r="D81" s="1"/>
      <c r="E81" s="1"/>
      <c r="G81" s="4"/>
      <c r="H81" s="70" t="s">
        <v>141</v>
      </c>
      <c r="I81" s="71">
        <f t="shared" si="11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" customFormat="1" ht="13.2" x14ac:dyDescent="0.25">
      <c r="A82" s="1"/>
      <c r="B82" s="3"/>
      <c r="C82" s="1"/>
      <c r="D82" s="1"/>
      <c r="E82" s="1"/>
      <c r="G82" s="4"/>
      <c r="H82" s="70" t="s">
        <v>142</v>
      </c>
      <c r="I82" s="71">
        <f t="shared" si="11"/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2" customFormat="1" ht="13.2" x14ac:dyDescent="0.25">
      <c r="A83" s="1"/>
      <c r="B83" s="3"/>
      <c r="C83" s="1"/>
      <c r="D83" s="1"/>
      <c r="E83" s="1"/>
      <c r="G83" s="4"/>
      <c r="H83" s="70" t="s">
        <v>143</v>
      </c>
      <c r="I83" s="71">
        <f t="shared" si="11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2" customFormat="1" ht="13.2" x14ac:dyDescent="0.25">
      <c r="A84" s="1"/>
      <c r="B84" s="3"/>
      <c r="C84" s="1"/>
      <c r="D84" s="1"/>
      <c r="E84" s="1"/>
      <c r="G84" s="4"/>
      <c r="H84" s="70" t="s">
        <v>144</v>
      </c>
      <c r="I84" s="71">
        <f t="shared" si="11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2" customFormat="1" ht="13.2" x14ac:dyDescent="0.25">
      <c r="A85" s="1"/>
      <c r="B85" s="3"/>
      <c r="C85" s="1"/>
      <c r="D85" s="1"/>
      <c r="E85" s="1"/>
      <c r="G85" s="4"/>
      <c r="H85" s="70" t="s">
        <v>145</v>
      </c>
      <c r="I85" s="71">
        <f t="shared" si="11"/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2" customFormat="1" ht="13.2" x14ac:dyDescent="0.25">
      <c r="A86" s="1"/>
      <c r="B86" s="3"/>
      <c r="C86" s="1"/>
      <c r="D86" s="1"/>
      <c r="E86" s="1"/>
      <c r="G86" s="4"/>
      <c r="H86" s="70" t="s">
        <v>146</v>
      </c>
      <c r="I86" s="71">
        <f t="shared" si="11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2" customFormat="1" ht="13.2" x14ac:dyDescent="0.25">
      <c r="A87" s="1"/>
      <c r="B87" s="3"/>
      <c r="C87" s="1"/>
      <c r="D87" s="1"/>
      <c r="E87" s="1"/>
      <c r="G87" s="4"/>
      <c r="H87" s="70" t="s">
        <v>147</v>
      </c>
      <c r="I87" s="71">
        <f t="shared" si="11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2" customFormat="1" ht="13.2" x14ac:dyDescent="0.25">
      <c r="A88" s="1"/>
      <c r="B88" s="3"/>
      <c r="C88" s="1"/>
      <c r="D88" s="1"/>
      <c r="E88" s="1"/>
      <c r="G88" s="4"/>
      <c r="H88" s="70" t="s">
        <v>148</v>
      </c>
      <c r="I88" s="71">
        <f t="shared" ref="I88:I90" si="12">COUNTIFS(X$4:X$19,"=Y",C$4:C$19,H88)</f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2" customFormat="1" ht="13.2" x14ac:dyDescent="0.25">
      <c r="A89" s="1"/>
      <c r="B89" s="3"/>
      <c r="C89" s="1"/>
      <c r="D89" s="1"/>
      <c r="E89" s="1"/>
      <c r="G89" s="4"/>
      <c r="H89" s="70" t="s">
        <v>149</v>
      </c>
      <c r="I89" s="71">
        <f t="shared" si="12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2" customFormat="1" ht="13.2" x14ac:dyDescent="0.25">
      <c r="A90" s="1"/>
      <c r="B90" s="3"/>
      <c r="C90" s="1"/>
      <c r="D90" s="1"/>
      <c r="E90" s="1"/>
      <c r="G90" s="4"/>
      <c r="H90" s="70" t="s">
        <v>150</v>
      </c>
      <c r="I90" s="71">
        <f t="shared" si="12"/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</row>
  </sheetData>
  <mergeCells count="1">
    <mergeCell ref="A23:T24"/>
  </mergeCells>
  <pageMargins left="0.7" right="0.7" top="0.75" bottom="0.75" header="0.3" footer="0.3"/>
  <pageSetup paperSize="5" scale="90" orientation="landscape" r:id="rId1"/>
  <headerFooter alignWithMargins="0">
    <oddHeader>&amp;C&amp;"Arial,Bold"&amp;14RFA 2016-105 
All Applications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2016-06-24T13:27:23Z</cp:lastPrinted>
  <dcterms:created xsi:type="dcterms:W3CDTF">2016-06-16T15:10:10Z</dcterms:created>
  <dcterms:modified xsi:type="dcterms:W3CDTF">2016-06-24T14:46:45Z</dcterms:modified>
</cp:coreProperties>
</file>