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jean_salmonsen_floridahousing_org/Documents/All Application Submitted Reports/2017 App Submitted Reports/2017-106 Small DD/"/>
    </mc:Choice>
  </mc:AlternateContent>
  <bookViews>
    <workbookView xWindow="0" yWindow="0" windowWidth="23040" windowHeight="8796"/>
  </bookViews>
  <sheets>
    <sheet name="for post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Q14" i="1"/>
  <c r="Z14" i="1" s="1"/>
  <c r="Z13" i="1"/>
  <c r="X13" i="1"/>
  <c r="W13" i="1"/>
  <c r="V13" i="1"/>
  <c r="U13" i="1"/>
  <c r="T13" i="1"/>
  <c r="Q13" i="1"/>
  <c r="X12" i="1"/>
  <c r="W12" i="1"/>
  <c r="V12" i="1"/>
  <c r="U12" i="1"/>
  <c r="T12" i="1"/>
  <c r="Z12" i="1" s="1"/>
  <c r="Q12" i="1"/>
  <c r="X11" i="1"/>
  <c r="W11" i="1"/>
  <c r="V11" i="1"/>
  <c r="U11" i="1"/>
  <c r="T11" i="1"/>
  <c r="Q11" i="1"/>
  <c r="Z11" i="1" s="1"/>
  <c r="X10" i="1"/>
  <c r="W10" i="1"/>
  <c r="V10" i="1"/>
  <c r="U10" i="1"/>
  <c r="T10" i="1"/>
  <c r="Q10" i="1"/>
  <c r="Z10" i="1" s="1"/>
  <c r="X9" i="1"/>
  <c r="W9" i="1"/>
  <c r="V9" i="1"/>
  <c r="U9" i="1"/>
  <c r="T9" i="1"/>
  <c r="Q9" i="1"/>
  <c r="X8" i="1"/>
  <c r="W8" i="1"/>
  <c r="V8" i="1"/>
  <c r="U8" i="1"/>
  <c r="T8" i="1"/>
  <c r="Q8" i="1"/>
  <c r="X7" i="1"/>
  <c r="W7" i="1"/>
  <c r="V7" i="1"/>
  <c r="U7" i="1"/>
  <c r="T7" i="1"/>
  <c r="Q7" i="1"/>
  <c r="Z7" i="1" s="1"/>
  <c r="X6" i="1"/>
  <c r="W6" i="1"/>
  <c r="V6" i="1"/>
  <c r="U6" i="1"/>
  <c r="T6" i="1"/>
  <c r="Q6" i="1"/>
  <c r="Z6" i="1" s="1"/>
  <c r="X5" i="1"/>
  <c r="W5" i="1"/>
  <c r="V5" i="1"/>
  <c r="U5" i="1"/>
  <c r="Z5" i="1" s="1"/>
  <c r="T5" i="1"/>
  <c r="Q5" i="1"/>
  <c r="X4" i="1"/>
  <c r="W4" i="1"/>
  <c r="V4" i="1"/>
  <c r="U4" i="1"/>
  <c r="T4" i="1"/>
  <c r="Z4" i="1" s="1"/>
  <c r="Q4" i="1"/>
  <c r="X3" i="1"/>
  <c r="W3" i="1"/>
  <c r="V3" i="1"/>
  <c r="U3" i="1"/>
  <c r="T3" i="1"/>
  <c r="Q3" i="1"/>
  <c r="Z3" i="1" s="1"/>
  <c r="X2" i="1"/>
  <c r="W2" i="1"/>
  <c r="V2" i="1"/>
  <c r="U2" i="1"/>
  <c r="T2" i="1"/>
  <c r="Q2" i="1"/>
  <c r="Z2" i="1" s="1"/>
  <c r="Z9" i="1" l="1"/>
  <c r="Z8" i="1"/>
</calcChain>
</file>

<file path=xl/sharedStrings.xml><?xml version="1.0" encoding="utf-8"?>
<sst xmlns="http://schemas.openxmlformats.org/spreadsheetml/2006/main" count="223" uniqueCount="108">
  <si>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</si>
  <si>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</si>
  <si>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</si>
  <si>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</si>
  <si>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</si>
  <si>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</si>
  <si>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100% NP?</t>
  </si>
  <si>
    <t>Dev Cat</t>
  </si>
  <si>
    <t>involves demo?</t>
  </si>
  <si>
    <t>CRH or SLU?</t>
  </si>
  <si>
    <t>IB?</t>
  </si>
  <si>
    <t>If SLU, Dev Type</t>
  </si>
  <si>
    <t>Shared?</t>
  </si>
  <si>
    <t>Combo of Shared/Not Shared?</t>
  </si>
  <si>
    <t>Proposed number of Residents</t>
  </si>
  <si>
    <t>Total Units</t>
  </si>
  <si>
    <t>Maximum Base Loan</t>
  </si>
  <si>
    <t>Number of Bedrooms Added</t>
  </si>
  <si>
    <t>Bathroom Facilites Added?</t>
  </si>
  <si>
    <t>If Renovation existing CRH, additional Funding for adding Bedrooms</t>
  </si>
  <si>
    <t>If Renovation existing CRH and adding Bedrooms, additional funding for adding bathrooms?</t>
  </si>
  <si>
    <t>If Renovation of CRH with 6 Residents, add $25,000</t>
  </si>
  <si>
    <t>If New Construction and involves Demolition, add $10,000</t>
  </si>
  <si>
    <t>South Florida Boost</t>
  </si>
  <si>
    <t>Max Funding for Predevelopment and Credit Underwriting Costs</t>
  </si>
  <si>
    <t>Maximum Eligible Funding Award Amount</t>
  </si>
  <si>
    <t>Lottery Number</t>
  </si>
  <si>
    <t>2018-002G</t>
  </si>
  <si>
    <t>Segovia Group Home</t>
  </si>
  <si>
    <t>St. Johns</t>
  </si>
  <si>
    <t>253 Segovia Road
Saint Augustine Fl. 32086</t>
  </si>
  <si>
    <t>David M Vinson</t>
  </si>
  <si>
    <t>The Arc of the St. Johns</t>
  </si>
  <si>
    <t>Y</t>
  </si>
  <si>
    <t>Ren</t>
  </si>
  <si>
    <t>N</t>
  </si>
  <si>
    <t>CRH</t>
  </si>
  <si>
    <t/>
  </si>
  <si>
    <t>2018-003G</t>
  </si>
  <si>
    <t>The Buttonwood Home at The Arc of Alachua County</t>
  </si>
  <si>
    <t>Alachua</t>
  </si>
  <si>
    <t>We have not yet selected a location for this development.</t>
  </si>
  <si>
    <t>Judi L. Scarborough</t>
  </si>
  <si>
    <t>The Arc of Alachua County, Inc.</t>
  </si>
  <si>
    <t>NC</t>
  </si>
  <si>
    <t>N/A.</t>
  </si>
  <si>
    <t>2018-004G</t>
  </si>
  <si>
    <t>Grove House</t>
  </si>
  <si>
    <t>Duval</t>
  </si>
  <si>
    <t>Property for new construction has not yet been determined.</t>
  </si>
  <si>
    <t>Jim P. Whittaker</t>
  </si>
  <si>
    <t>The Arc Jacksonville, Inc.</t>
  </si>
  <si>
    <t>2018-005G</t>
  </si>
  <si>
    <t>The Tina Philips Home</t>
  </si>
  <si>
    <t>Palm Beach</t>
  </si>
  <si>
    <t>At the time of this application the address number, street name and name of city and/or the street name, closest designated intersection and name of city or unincorporated area of the county for the proposed development is not known.</t>
  </si>
  <si>
    <t>Jean-Marie Moore Moore</t>
  </si>
  <si>
    <t>Palm Beach Habilitation Center, Inc.</t>
  </si>
  <si>
    <t>N/A</t>
  </si>
  <si>
    <t>2018-006G</t>
  </si>
  <si>
    <t>Winter Park Group Home</t>
  </si>
  <si>
    <t>Seminole</t>
  </si>
  <si>
    <t>511 S. Winter Park Drive
Casselberry, FL  32707</t>
  </si>
  <si>
    <t>Sharon L Gossman</t>
  </si>
  <si>
    <t>Central Florida Group Homes, L.L.C. (Central Florida Group Homes, L.L.C. is Limited Liability Company whose sole member is Central Florida Communities, Inc.)</t>
  </si>
  <si>
    <t>2018-007G</t>
  </si>
  <si>
    <t>Sipporta Group Home</t>
  </si>
  <si>
    <t>Sipporta Group Home will be located at 202 Palm Court, Delray Beach.</t>
  </si>
  <si>
    <t>Russell J. Greene</t>
  </si>
  <si>
    <t>The Arc of Palm Beach County, Inc.</t>
  </si>
  <si>
    <t>2018-008G</t>
  </si>
  <si>
    <t>Independence Place</t>
  </si>
  <si>
    <t>Collier</t>
  </si>
  <si>
    <t>953 Hamilton Street, Immokalee, FL 34142</t>
  </si>
  <si>
    <t>Sheryl Soukup</t>
  </si>
  <si>
    <t>Residential Options of Florida, Inc.</t>
  </si>
  <si>
    <t>Rehab</t>
  </si>
  <si>
    <t>SLU</t>
  </si>
  <si>
    <t>Single Family</t>
  </si>
  <si>
    <t>2018-009G</t>
  </si>
  <si>
    <t>Home in the Set</t>
  </si>
  <si>
    <t>133 SW 12th Avenue; Delray Beach, FL 33444</t>
  </si>
  <si>
    <t>Kathryn S Spencer</t>
  </si>
  <si>
    <t>Gulfstream Goodwill Industries, Inc.</t>
  </si>
  <si>
    <t>Triplex</t>
  </si>
  <si>
    <t>2018-010G</t>
  </si>
  <si>
    <t>Miami Road Group Home</t>
  </si>
  <si>
    <t>Orange</t>
  </si>
  <si>
    <t>1716 Miami Road
Orlando, FL 32825</t>
  </si>
  <si>
    <t>2018-011G</t>
  </si>
  <si>
    <t>The Eagles Nest</t>
  </si>
  <si>
    <t>Lake</t>
  </si>
  <si>
    <t>Eagles Nest will be located in Lake County, Florida</t>
  </si>
  <si>
    <t>John R Riehm</t>
  </si>
  <si>
    <t>The Arc Sunrise of Central Florida aka SunriseArc, Inc</t>
  </si>
  <si>
    <t>2018-012G</t>
  </si>
  <si>
    <t>South Martin House</t>
  </si>
  <si>
    <t>Martin</t>
  </si>
  <si>
    <t>Unincorporated Martin County</t>
  </si>
  <si>
    <t>Keith W Muniz</t>
  </si>
  <si>
    <t>ARC of Martin County, Inc.</t>
  </si>
  <si>
    <t>2018-013G</t>
  </si>
  <si>
    <t>2018-014G</t>
  </si>
  <si>
    <t>The Arc Gateway LeJeune House</t>
  </si>
  <si>
    <t>Escambia</t>
  </si>
  <si>
    <t>7645 LeJeune Drive, Pensacola FL  32514</t>
  </si>
  <si>
    <t>Cathy Lauterbach</t>
  </si>
  <si>
    <t>The Arc Gateway,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</si>
</sst>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3" fontId="4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3" fontId="0" fillId="0" borderId="0" xfId="0" applyNumberFormat="1" applyFill="1" applyAlignment="1">
      <alignment wrapText="1"/>
    </xf>
    <xf numFmtId="0" fontId="4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4" x14ac:dyDescent="0.3"/>
  <cols>
    <col min="1" max="1" width="8.88671875" style="10"/>
    <col min="2" max="2" width="14.33203125" style="10" customWidth="1"/>
    <col min="3" max="3" width="8.88671875" style="10"/>
    <col min="4" max="4" width="21.5546875" style="10" customWidth="1"/>
    <col min="5" max="5" width="12" style="10" customWidth="1"/>
    <col min="6" max="6" width="16.77734375" style="10" customWidth="1"/>
    <col min="7" max="7" width="5.5546875" style="10" customWidth="1"/>
    <col min="8" max="8" width="8.88671875" style="11"/>
    <col min="9" max="9" width="6.5546875" style="10" customWidth="1"/>
    <col min="10" max="10" width="4.6640625" style="10" customWidth="1"/>
    <col min="11" max="11" width="2.88671875" style="10" customWidth="1"/>
    <col min="12" max="12" width="6.21875" style="10" customWidth="1"/>
    <col min="13" max="13" width="6.33203125" style="10" customWidth="1"/>
    <col min="14" max="14" width="8.88671875" style="10"/>
    <col min="15" max="15" width="8.33203125" style="11" customWidth="1"/>
    <col min="16" max="16" width="5.5546875" style="11" customWidth="1"/>
    <col min="17" max="17" width="10" style="10" customWidth="1"/>
    <col min="18" max="19" width="7.6640625" style="10" customWidth="1"/>
    <col min="20" max="23" width="11.109375" style="10" customWidth="1"/>
    <col min="24" max="24" width="9.88671875" style="10" customWidth="1"/>
    <col min="25" max="25" width="11.109375" style="10" customWidth="1"/>
    <col min="26" max="26" width="9.44140625" style="10" customWidth="1"/>
    <col min="27" max="27" width="6.44140625" style="13" customWidth="1"/>
    <col min="28" max="16384" width="8.88671875" style="9"/>
  </cols>
  <sheetData>
    <row r="1" spans="1:27" s="3" customFormat="1" ht="9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</row>
    <row r="2" spans="1:27" ht="24.6" x14ac:dyDescent="0.3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35</v>
      </c>
      <c r="L2" s="6"/>
      <c r="M2" s="5" t="s">
        <v>35</v>
      </c>
      <c r="N2" s="5" t="s">
        <v>35</v>
      </c>
      <c r="O2" s="5">
        <v>6</v>
      </c>
      <c r="P2" s="5" t="s">
        <v>37</v>
      </c>
      <c r="Q2" s="7">
        <f>IF(AND(J2="CRH",H2&lt;&gt;"Ren",O2=6),400000,IF(AND(J2="SLU",M2="N",P2=1),235000,IF(AND(J2="SLU",M2="N",P2=6),500000,IF(H2="ren",O2*14000,IF(O2&gt;=9,500000,IF(O2&gt;=6,395000,IF(O2=5,340000,IF(O2=4,290000,235000))))))))</f>
        <v>84000</v>
      </c>
      <c r="R2" s="5">
        <v>1</v>
      </c>
      <c r="S2" s="5" t="s">
        <v>35</v>
      </c>
      <c r="T2" s="7">
        <f>IF(AND(H2="Ren",J2="CRH",R2=1),32000,IF(AND(H2="Ren",J2="CRH",R2=2),52000,IF(AND(H2="Ren",J2="CRH",R2=3),72000,0)))</f>
        <v>32000</v>
      </c>
      <c r="U2" s="7">
        <f>IF(AND(R2&gt;0,S2="Y"),15000,0)</f>
        <v>0</v>
      </c>
      <c r="V2" s="7">
        <f>IF(AND(H2="Ren",J2="CRH",O2=6),25000,0)</f>
        <v>25000</v>
      </c>
      <c r="W2" s="7">
        <f>IF(AND(I2="Y",H2="NC"),10000,0)</f>
        <v>0</v>
      </c>
      <c r="X2" s="7">
        <f t="shared" ref="X2:X8" si="0">IF(OR(AND(OR(C2="Broward",C2="Miami-Dade",C2="Palm Beach"),J2="SLU",OR(H2="NC",H2="Rehab"),P2&gt;=5),(AND(OR(C2="Broward",C2="Miami-Dade",C2="Palm Beach"),J2="CRH",OR(H2="NC",H2="Rehab"),O2&lt;=6))),100000,0)</f>
        <v>0</v>
      </c>
      <c r="Y2" s="7">
        <v>17000</v>
      </c>
      <c r="Z2" s="7">
        <f>SUM(T2:Y2)+Q2</f>
        <v>158000</v>
      </c>
      <c r="AA2" s="8">
        <v>2</v>
      </c>
    </row>
    <row r="3" spans="1:27" ht="36.6" x14ac:dyDescent="0.3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5" t="s">
        <v>33</v>
      </c>
      <c r="H3" s="5" t="s">
        <v>44</v>
      </c>
      <c r="I3" s="5" t="s">
        <v>35</v>
      </c>
      <c r="J3" s="5" t="s">
        <v>36</v>
      </c>
      <c r="K3" s="5" t="s">
        <v>33</v>
      </c>
      <c r="L3" s="6"/>
      <c r="M3" s="5" t="s">
        <v>35</v>
      </c>
      <c r="N3" s="5" t="s">
        <v>35</v>
      </c>
      <c r="O3" s="5">
        <v>6</v>
      </c>
      <c r="P3" s="5" t="s">
        <v>45</v>
      </c>
      <c r="Q3" s="7">
        <f t="shared" ref="Q3:Q14" si="1">IF(AND(J3="CRH",H3&lt;&gt;"Ren",O3=6),400000,IF(AND(J3="SLU",M3="N",P3=1),235000,IF(AND(J3="SLU",M3="N",P3=6),500000,IF(H3="ren",O3*14000,IF(O3&gt;=9,500000,IF(O3&gt;=6,395000,IF(O3=5,340000,IF(O3=4,290000,235000))))))))</f>
        <v>400000</v>
      </c>
      <c r="R3" s="5"/>
      <c r="S3" s="5" t="s">
        <v>35</v>
      </c>
      <c r="T3" s="7">
        <f t="shared" ref="T3:T14" si="2">IF(AND(H3="Ren",J3="CRH",R3=1),32000,IF(AND(H3="Ren",J3="CRH",R3=2),52000,IF(AND(H3="Ren",J3="CRH",R3=3),72000,0)))</f>
        <v>0</v>
      </c>
      <c r="U3" s="7">
        <f t="shared" ref="U3:U14" si="3">IF(AND(R3&gt;0,S3="Y"),15000,0)</f>
        <v>0</v>
      </c>
      <c r="V3" s="7">
        <f t="shared" ref="V3:V14" si="4">IF(AND(H3="Ren",J3="CRH",O3=6),25000,0)</f>
        <v>0</v>
      </c>
      <c r="W3" s="7">
        <f t="shared" ref="W3:W14" si="5">IF(AND(I3="Y",H3="NC"),10000,0)</f>
        <v>0</v>
      </c>
      <c r="X3" s="7">
        <f t="shared" si="0"/>
        <v>0</v>
      </c>
      <c r="Y3" s="7">
        <v>17000</v>
      </c>
      <c r="Z3" s="7">
        <f t="shared" ref="Z3:Z14" si="6">SUM(T3:Y3)+Q3</f>
        <v>417000</v>
      </c>
      <c r="AA3" s="8">
        <v>1</v>
      </c>
    </row>
    <row r="4" spans="1:27" ht="36.6" x14ac:dyDescent="0.3">
      <c r="A4" s="4" t="s">
        <v>46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5" t="s">
        <v>33</v>
      </c>
      <c r="H4" s="5" t="s">
        <v>44</v>
      </c>
      <c r="I4" s="5" t="s">
        <v>35</v>
      </c>
      <c r="J4" s="5" t="s">
        <v>36</v>
      </c>
      <c r="K4" s="5" t="s">
        <v>35</v>
      </c>
      <c r="L4" s="6"/>
      <c r="M4" s="5" t="s">
        <v>35</v>
      </c>
      <c r="N4" s="5" t="s">
        <v>35</v>
      </c>
      <c r="O4" s="5">
        <v>6</v>
      </c>
      <c r="P4" s="5" t="s">
        <v>37</v>
      </c>
      <c r="Q4" s="7">
        <f t="shared" si="1"/>
        <v>400000</v>
      </c>
      <c r="R4" s="5"/>
      <c r="S4" s="5" t="s">
        <v>35</v>
      </c>
      <c r="T4" s="7">
        <f t="shared" si="2"/>
        <v>0</v>
      </c>
      <c r="U4" s="7">
        <f t="shared" si="3"/>
        <v>0</v>
      </c>
      <c r="V4" s="7">
        <f t="shared" si="4"/>
        <v>0</v>
      </c>
      <c r="W4" s="7">
        <f t="shared" si="5"/>
        <v>0</v>
      </c>
      <c r="X4" s="7">
        <f t="shared" si="0"/>
        <v>0</v>
      </c>
      <c r="Y4" s="7">
        <v>17000</v>
      </c>
      <c r="Z4" s="7">
        <f t="shared" si="6"/>
        <v>417000</v>
      </c>
      <c r="AA4" s="8">
        <v>11</v>
      </c>
    </row>
    <row r="5" spans="1:27" ht="108.6" x14ac:dyDescent="0.3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5" t="s">
        <v>33</v>
      </c>
      <c r="H5" s="5" t="s">
        <v>44</v>
      </c>
      <c r="I5" s="5" t="s">
        <v>33</v>
      </c>
      <c r="J5" s="5" t="s">
        <v>36</v>
      </c>
      <c r="K5" s="5" t="s">
        <v>35</v>
      </c>
      <c r="L5" s="6"/>
      <c r="M5" s="5" t="s">
        <v>35</v>
      </c>
      <c r="N5" s="5" t="s">
        <v>35</v>
      </c>
      <c r="O5" s="5">
        <v>6</v>
      </c>
      <c r="P5" s="5" t="s">
        <v>58</v>
      </c>
      <c r="Q5" s="7">
        <f t="shared" si="1"/>
        <v>400000</v>
      </c>
      <c r="R5" s="5"/>
      <c r="S5" s="5" t="s">
        <v>35</v>
      </c>
      <c r="T5" s="7">
        <f t="shared" si="2"/>
        <v>0</v>
      </c>
      <c r="U5" s="7">
        <f t="shared" si="3"/>
        <v>0</v>
      </c>
      <c r="V5" s="7">
        <f t="shared" si="4"/>
        <v>0</v>
      </c>
      <c r="W5" s="7">
        <f t="shared" si="5"/>
        <v>10000</v>
      </c>
      <c r="X5" s="7">
        <f t="shared" si="0"/>
        <v>100000</v>
      </c>
      <c r="Y5" s="7">
        <v>17000</v>
      </c>
      <c r="Z5" s="7">
        <f t="shared" si="6"/>
        <v>527000</v>
      </c>
      <c r="AA5" s="8">
        <v>9</v>
      </c>
    </row>
    <row r="6" spans="1:27" ht="96.6" x14ac:dyDescent="0.3">
      <c r="A6" s="4" t="s">
        <v>59</v>
      </c>
      <c r="B6" s="4" t="s">
        <v>60</v>
      </c>
      <c r="C6" s="4" t="s">
        <v>61</v>
      </c>
      <c r="D6" s="4" t="s">
        <v>62</v>
      </c>
      <c r="E6" s="4" t="s">
        <v>63</v>
      </c>
      <c r="F6" s="4" t="s">
        <v>64</v>
      </c>
      <c r="G6" s="5" t="s">
        <v>33</v>
      </c>
      <c r="H6" s="5" t="s">
        <v>34</v>
      </c>
      <c r="I6" s="5" t="s">
        <v>35</v>
      </c>
      <c r="J6" s="5" t="s">
        <v>36</v>
      </c>
      <c r="K6" s="5" t="s">
        <v>33</v>
      </c>
      <c r="L6" s="6"/>
      <c r="M6" s="5" t="s">
        <v>35</v>
      </c>
      <c r="N6" s="5" t="s">
        <v>35</v>
      </c>
      <c r="O6" s="5">
        <v>6</v>
      </c>
      <c r="P6" s="5" t="s">
        <v>58</v>
      </c>
      <c r="Q6" s="7">
        <f t="shared" si="1"/>
        <v>84000</v>
      </c>
      <c r="R6" s="5"/>
      <c r="S6" s="5" t="s">
        <v>35</v>
      </c>
      <c r="T6" s="7">
        <f t="shared" si="2"/>
        <v>0</v>
      </c>
      <c r="U6" s="7">
        <f t="shared" si="3"/>
        <v>0</v>
      </c>
      <c r="V6" s="7">
        <f t="shared" si="4"/>
        <v>25000</v>
      </c>
      <c r="W6" s="7">
        <f t="shared" si="5"/>
        <v>0</v>
      </c>
      <c r="X6" s="7">
        <f t="shared" si="0"/>
        <v>0</v>
      </c>
      <c r="Y6" s="7">
        <v>17000</v>
      </c>
      <c r="Z6" s="7">
        <f t="shared" si="6"/>
        <v>126000</v>
      </c>
      <c r="AA6" s="8">
        <v>4</v>
      </c>
    </row>
    <row r="7" spans="1:27" ht="36.6" x14ac:dyDescent="0.3">
      <c r="A7" s="4" t="s">
        <v>65</v>
      </c>
      <c r="B7" s="4" t="s">
        <v>66</v>
      </c>
      <c r="C7" s="4" t="s">
        <v>54</v>
      </c>
      <c r="D7" s="4" t="s">
        <v>67</v>
      </c>
      <c r="E7" s="4" t="s">
        <v>68</v>
      </c>
      <c r="F7" s="4" t="s">
        <v>69</v>
      </c>
      <c r="G7" s="5" t="s">
        <v>33</v>
      </c>
      <c r="H7" s="5" t="s">
        <v>44</v>
      </c>
      <c r="I7" s="5" t="s">
        <v>33</v>
      </c>
      <c r="J7" s="5" t="s">
        <v>36</v>
      </c>
      <c r="K7" s="5" t="s">
        <v>35</v>
      </c>
      <c r="L7" s="6"/>
      <c r="M7" s="5" t="s">
        <v>35</v>
      </c>
      <c r="N7" s="5" t="s">
        <v>35</v>
      </c>
      <c r="O7" s="5">
        <v>6</v>
      </c>
      <c r="P7" s="5" t="s">
        <v>37</v>
      </c>
      <c r="Q7" s="7">
        <f t="shared" si="1"/>
        <v>400000</v>
      </c>
      <c r="R7" s="5"/>
      <c r="S7" s="5" t="s">
        <v>35</v>
      </c>
      <c r="T7" s="7">
        <f t="shared" si="2"/>
        <v>0</v>
      </c>
      <c r="U7" s="7">
        <f t="shared" si="3"/>
        <v>0</v>
      </c>
      <c r="V7" s="7">
        <f t="shared" si="4"/>
        <v>0</v>
      </c>
      <c r="W7" s="7">
        <f t="shared" si="5"/>
        <v>10000</v>
      </c>
      <c r="X7" s="7">
        <f t="shared" si="0"/>
        <v>100000</v>
      </c>
      <c r="Y7" s="7">
        <v>17000</v>
      </c>
      <c r="Z7" s="7">
        <f t="shared" si="6"/>
        <v>527000</v>
      </c>
      <c r="AA7" s="8">
        <v>8</v>
      </c>
    </row>
    <row r="8" spans="1:27" ht="24.6" x14ac:dyDescent="0.3">
      <c r="A8" s="4" t="s">
        <v>70</v>
      </c>
      <c r="B8" s="4" t="s">
        <v>71</v>
      </c>
      <c r="C8" s="4" t="s">
        <v>72</v>
      </c>
      <c r="D8" s="4" t="s">
        <v>73</v>
      </c>
      <c r="E8" s="4" t="s">
        <v>74</v>
      </c>
      <c r="F8" s="4" t="s">
        <v>75</v>
      </c>
      <c r="G8" s="5" t="s">
        <v>33</v>
      </c>
      <c r="H8" s="5" t="s">
        <v>76</v>
      </c>
      <c r="I8" s="5" t="s">
        <v>35</v>
      </c>
      <c r="J8" s="5" t="s">
        <v>77</v>
      </c>
      <c r="K8" s="5" t="s">
        <v>35</v>
      </c>
      <c r="L8" s="4" t="s">
        <v>78</v>
      </c>
      <c r="M8" s="5" t="s">
        <v>33</v>
      </c>
      <c r="N8" s="5" t="s">
        <v>35</v>
      </c>
      <c r="O8" s="5">
        <v>3</v>
      </c>
      <c r="P8" s="5">
        <v>1</v>
      </c>
      <c r="Q8" s="7">
        <f t="shared" si="1"/>
        <v>235000</v>
      </c>
      <c r="R8" s="5"/>
      <c r="S8" s="5" t="s">
        <v>35</v>
      </c>
      <c r="T8" s="7">
        <f t="shared" si="2"/>
        <v>0</v>
      </c>
      <c r="U8" s="7">
        <f t="shared" si="3"/>
        <v>0</v>
      </c>
      <c r="V8" s="7">
        <f t="shared" si="4"/>
        <v>0</v>
      </c>
      <c r="W8" s="7">
        <f t="shared" si="5"/>
        <v>0</v>
      </c>
      <c r="X8" s="7">
        <f t="shared" si="0"/>
        <v>0</v>
      </c>
      <c r="Y8" s="7">
        <v>17000</v>
      </c>
      <c r="Z8" s="7">
        <f t="shared" si="6"/>
        <v>252000</v>
      </c>
      <c r="AA8" s="8">
        <v>12</v>
      </c>
    </row>
    <row r="9" spans="1:27" ht="24.6" x14ac:dyDescent="0.3">
      <c r="A9" s="4" t="s">
        <v>79</v>
      </c>
      <c r="B9" s="4" t="s">
        <v>80</v>
      </c>
      <c r="C9" s="4" t="s">
        <v>54</v>
      </c>
      <c r="D9" s="4" t="s">
        <v>81</v>
      </c>
      <c r="E9" s="4" t="s">
        <v>82</v>
      </c>
      <c r="F9" s="4" t="s">
        <v>83</v>
      </c>
      <c r="G9" s="5" t="s">
        <v>33</v>
      </c>
      <c r="H9" s="5" t="s">
        <v>44</v>
      </c>
      <c r="I9" s="5" t="s">
        <v>35</v>
      </c>
      <c r="J9" s="5" t="s">
        <v>77</v>
      </c>
      <c r="K9" s="5" t="s">
        <v>35</v>
      </c>
      <c r="L9" s="4" t="s">
        <v>84</v>
      </c>
      <c r="M9" s="5" t="s">
        <v>35</v>
      </c>
      <c r="N9" s="5" t="s">
        <v>35</v>
      </c>
      <c r="O9" s="5" t="s">
        <v>37</v>
      </c>
      <c r="P9" s="5">
        <v>6</v>
      </c>
      <c r="Q9" s="7">
        <f t="shared" si="1"/>
        <v>500000</v>
      </c>
      <c r="R9" s="5"/>
      <c r="S9" s="5" t="s">
        <v>35</v>
      </c>
      <c r="T9" s="7">
        <f t="shared" si="2"/>
        <v>0</v>
      </c>
      <c r="U9" s="7">
        <f t="shared" si="3"/>
        <v>0</v>
      </c>
      <c r="V9" s="7">
        <f t="shared" si="4"/>
        <v>0</v>
      </c>
      <c r="W9" s="7">
        <f t="shared" si="5"/>
        <v>0</v>
      </c>
      <c r="X9" s="7">
        <f>IF(OR(AND(OR(C9="Broward",C9="Miami-Dade",C9="Palm Beach"),J9="SLU",OR(H9="NC",H9="Rehab"),P9&gt;=5),(AND(OR(C9="Broward",C9="Miami-Dade",C9="Palm Beach"),J9="CRH",OR(H9="NC",H9="Rehab"),O9&lt;=6))),100000,0)</f>
        <v>100000</v>
      </c>
      <c r="Y9" s="7">
        <v>17000</v>
      </c>
      <c r="Z9" s="7">
        <f t="shared" si="6"/>
        <v>617000</v>
      </c>
      <c r="AA9" s="8">
        <v>3</v>
      </c>
    </row>
    <row r="10" spans="1:27" ht="96.6" x14ac:dyDescent="0.3">
      <c r="A10" s="4" t="s">
        <v>85</v>
      </c>
      <c r="B10" s="4" t="s">
        <v>86</v>
      </c>
      <c r="C10" s="4" t="s">
        <v>87</v>
      </c>
      <c r="D10" s="4" t="s">
        <v>88</v>
      </c>
      <c r="E10" s="4" t="s">
        <v>63</v>
      </c>
      <c r="F10" s="4" t="s">
        <v>64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33</v>
      </c>
      <c r="L10" s="6"/>
      <c r="M10" s="5" t="s">
        <v>35</v>
      </c>
      <c r="N10" s="5" t="s">
        <v>35</v>
      </c>
      <c r="O10" s="5">
        <v>6</v>
      </c>
      <c r="P10" s="5" t="s">
        <v>58</v>
      </c>
      <c r="Q10" s="7">
        <f t="shared" si="1"/>
        <v>84000</v>
      </c>
      <c r="R10" s="5"/>
      <c r="S10" s="5" t="s">
        <v>35</v>
      </c>
      <c r="T10" s="7">
        <f t="shared" si="2"/>
        <v>0</v>
      </c>
      <c r="U10" s="7">
        <f t="shared" si="3"/>
        <v>0</v>
      </c>
      <c r="V10" s="7">
        <f t="shared" si="4"/>
        <v>25000</v>
      </c>
      <c r="W10" s="7">
        <f t="shared" si="5"/>
        <v>0</v>
      </c>
      <c r="X10" s="7">
        <f t="shared" ref="X10:X14" si="7">IF(OR(AND(OR(C10="Broward",C10="Miami-Dade",C10="Palm Beach"),J10="SLU",OR(H10="NC",H10="Rehab"),P10&gt;=5),(AND(OR(C10="Broward",C10="Miami-Dade",C10="Palm Beach"),J10="CRH",OR(H10="NC",H10="Rehab"),O10&lt;=6))),100000,0)</f>
        <v>0</v>
      </c>
      <c r="Y10" s="7">
        <v>17000</v>
      </c>
      <c r="Z10" s="7">
        <f t="shared" si="6"/>
        <v>126000</v>
      </c>
      <c r="AA10" s="8">
        <v>10</v>
      </c>
    </row>
    <row r="11" spans="1:27" ht="36.6" x14ac:dyDescent="0.3">
      <c r="A11" s="4" t="s">
        <v>89</v>
      </c>
      <c r="B11" s="4" t="s">
        <v>90</v>
      </c>
      <c r="C11" s="4" t="s">
        <v>91</v>
      </c>
      <c r="D11" s="4" t="s">
        <v>92</v>
      </c>
      <c r="E11" s="4" t="s">
        <v>93</v>
      </c>
      <c r="F11" s="4" t="s">
        <v>94</v>
      </c>
      <c r="G11" s="5" t="s">
        <v>33</v>
      </c>
      <c r="H11" s="5" t="s">
        <v>44</v>
      </c>
      <c r="I11" s="5" t="s">
        <v>35</v>
      </c>
      <c r="J11" s="5" t="s">
        <v>36</v>
      </c>
      <c r="K11" s="5" t="s">
        <v>33</v>
      </c>
      <c r="L11" s="6"/>
      <c r="M11" s="5" t="s">
        <v>35</v>
      </c>
      <c r="N11" s="5" t="s">
        <v>35</v>
      </c>
      <c r="O11" s="5">
        <v>6</v>
      </c>
      <c r="P11" s="5" t="s">
        <v>37</v>
      </c>
      <c r="Q11" s="7">
        <f t="shared" si="1"/>
        <v>400000</v>
      </c>
      <c r="R11" s="5"/>
      <c r="S11" s="5" t="s">
        <v>35</v>
      </c>
      <c r="T11" s="7">
        <f t="shared" si="2"/>
        <v>0</v>
      </c>
      <c r="U11" s="7">
        <f t="shared" si="3"/>
        <v>0</v>
      </c>
      <c r="V11" s="7">
        <f t="shared" si="4"/>
        <v>0</v>
      </c>
      <c r="W11" s="7">
        <f t="shared" si="5"/>
        <v>0</v>
      </c>
      <c r="X11" s="7">
        <f t="shared" si="7"/>
        <v>0</v>
      </c>
      <c r="Y11" s="7">
        <v>17000</v>
      </c>
      <c r="Z11" s="7">
        <f t="shared" si="6"/>
        <v>417000</v>
      </c>
      <c r="AA11" s="8">
        <v>7</v>
      </c>
    </row>
    <row r="12" spans="1:27" ht="24.6" x14ac:dyDescent="0.3">
      <c r="A12" s="4" t="s">
        <v>95</v>
      </c>
      <c r="B12" s="4" t="s">
        <v>96</v>
      </c>
      <c r="C12" s="4" t="s">
        <v>97</v>
      </c>
      <c r="D12" s="4" t="s">
        <v>98</v>
      </c>
      <c r="E12" s="4" t="s">
        <v>99</v>
      </c>
      <c r="F12" s="4" t="s">
        <v>100</v>
      </c>
      <c r="G12" s="5" t="s">
        <v>35</v>
      </c>
      <c r="H12" s="5" t="s">
        <v>76</v>
      </c>
      <c r="I12" s="5" t="s">
        <v>35</v>
      </c>
      <c r="J12" s="5" t="s">
        <v>36</v>
      </c>
      <c r="K12" s="5" t="s">
        <v>35</v>
      </c>
      <c r="L12" s="6"/>
      <c r="M12" s="5" t="s">
        <v>35</v>
      </c>
      <c r="N12" s="5" t="s">
        <v>35</v>
      </c>
      <c r="O12" s="5">
        <v>6</v>
      </c>
      <c r="P12" s="5" t="s">
        <v>37</v>
      </c>
      <c r="Q12" s="7">
        <f t="shared" si="1"/>
        <v>400000</v>
      </c>
      <c r="R12" s="5"/>
      <c r="S12" s="5" t="s">
        <v>35</v>
      </c>
      <c r="T12" s="7">
        <f t="shared" si="2"/>
        <v>0</v>
      </c>
      <c r="U12" s="7">
        <f t="shared" si="3"/>
        <v>0</v>
      </c>
      <c r="V12" s="7">
        <f t="shared" si="4"/>
        <v>0</v>
      </c>
      <c r="W12" s="7">
        <f t="shared" si="5"/>
        <v>0</v>
      </c>
      <c r="X12" s="7">
        <f t="shared" si="7"/>
        <v>0</v>
      </c>
      <c r="Y12" s="7">
        <v>17000</v>
      </c>
      <c r="Z12" s="7">
        <f t="shared" si="6"/>
        <v>417000</v>
      </c>
      <c r="AA12" s="8">
        <v>6</v>
      </c>
    </row>
    <row r="13" spans="1:27" ht="24.6" x14ac:dyDescent="0.3">
      <c r="A13" s="4" t="s">
        <v>101</v>
      </c>
      <c r="B13" s="4" t="s">
        <v>96</v>
      </c>
      <c r="C13" s="4" t="s">
        <v>97</v>
      </c>
      <c r="D13" s="4" t="s">
        <v>98</v>
      </c>
      <c r="E13" s="4" t="s">
        <v>99</v>
      </c>
      <c r="F13" s="4" t="s">
        <v>100</v>
      </c>
      <c r="G13" s="5" t="s">
        <v>35</v>
      </c>
      <c r="H13" s="5" t="s">
        <v>76</v>
      </c>
      <c r="I13" s="5" t="s">
        <v>35</v>
      </c>
      <c r="J13" s="5" t="s">
        <v>36</v>
      </c>
      <c r="K13" s="5" t="s">
        <v>35</v>
      </c>
      <c r="L13" s="6"/>
      <c r="M13" s="5" t="s">
        <v>35</v>
      </c>
      <c r="N13" s="5" t="s">
        <v>35</v>
      </c>
      <c r="O13" s="5">
        <v>6</v>
      </c>
      <c r="P13" s="5" t="s">
        <v>37</v>
      </c>
      <c r="Q13" s="7">
        <f t="shared" si="1"/>
        <v>400000</v>
      </c>
      <c r="R13" s="5"/>
      <c r="S13" s="5" t="s">
        <v>35</v>
      </c>
      <c r="T13" s="7">
        <f t="shared" si="2"/>
        <v>0</v>
      </c>
      <c r="U13" s="7">
        <f t="shared" si="3"/>
        <v>0</v>
      </c>
      <c r="V13" s="7">
        <f t="shared" si="4"/>
        <v>0</v>
      </c>
      <c r="W13" s="7">
        <f t="shared" si="5"/>
        <v>0</v>
      </c>
      <c r="X13" s="7">
        <f t="shared" si="7"/>
        <v>0</v>
      </c>
      <c r="Y13" s="7">
        <v>17000</v>
      </c>
      <c r="Z13" s="7">
        <f t="shared" si="6"/>
        <v>417000</v>
      </c>
      <c r="AA13" s="8">
        <v>5</v>
      </c>
    </row>
    <row r="14" spans="1:27" ht="24.6" x14ac:dyDescent="0.3">
      <c r="A14" s="4" t="s">
        <v>102</v>
      </c>
      <c r="B14" s="4" t="s">
        <v>103</v>
      </c>
      <c r="C14" s="4" t="s">
        <v>104</v>
      </c>
      <c r="D14" s="4" t="s">
        <v>105</v>
      </c>
      <c r="E14" s="4" t="s">
        <v>106</v>
      </c>
      <c r="F14" s="4" t="s">
        <v>107</v>
      </c>
      <c r="G14" s="5" t="s">
        <v>33</v>
      </c>
      <c r="H14" s="5" t="s">
        <v>44</v>
      </c>
      <c r="I14" s="5" t="s">
        <v>33</v>
      </c>
      <c r="J14" s="5" t="s">
        <v>36</v>
      </c>
      <c r="K14" s="5" t="s">
        <v>35</v>
      </c>
      <c r="L14" s="6"/>
      <c r="M14" s="5" t="s">
        <v>35</v>
      </c>
      <c r="N14" s="5" t="s">
        <v>35</v>
      </c>
      <c r="O14" s="5">
        <v>6</v>
      </c>
      <c r="P14" s="5" t="s">
        <v>37</v>
      </c>
      <c r="Q14" s="7">
        <f t="shared" si="1"/>
        <v>400000</v>
      </c>
      <c r="R14" s="5"/>
      <c r="S14" s="5" t="s">
        <v>35</v>
      </c>
      <c r="T14" s="7">
        <f t="shared" si="2"/>
        <v>0</v>
      </c>
      <c r="U14" s="7">
        <f t="shared" si="3"/>
        <v>0</v>
      </c>
      <c r="V14" s="7">
        <f t="shared" si="4"/>
        <v>0</v>
      </c>
      <c r="W14" s="7">
        <f t="shared" si="5"/>
        <v>10000</v>
      </c>
      <c r="X14" s="7">
        <f t="shared" si="7"/>
        <v>0</v>
      </c>
      <c r="Y14" s="7">
        <v>17000</v>
      </c>
      <c r="Z14" s="7">
        <f t="shared" si="6"/>
        <v>427000</v>
      </c>
      <c r="AA14" s="8">
        <v>13</v>
      </c>
    </row>
    <row r="15" spans="1:27" x14ac:dyDescent="0.3">
      <c r="Z15" s="12"/>
    </row>
  </sheetData>
  <pageMargins left="0.7" right="0.7" top="0.75" bottom="0.75" header="0.3" footer="0.3"/>
  <pageSetup paperSize="17" scale="78" fitToHeight="0" orientation="landscape" r:id="rId1"/>
  <headerFooter>
    <oddHeader>&amp;CRFA 2017-106 Application Submitted Report
(subject to further verification and review)&amp;R9/7/17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2017-09-18T17:34:19Z</cp:lastPrinted>
  <dcterms:created xsi:type="dcterms:W3CDTF">2017-09-18T14:04:07Z</dcterms:created>
  <dcterms:modified xsi:type="dcterms:W3CDTF">2017-09-18T17:34:30Z</dcterms:modified>
</cp:coreProperties>
</file>