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All Application Submitted Reports\2016 App Submitted Reports\2016-107 Small DD\"/>
    </mc:Choice>
  </mc:AlternateContent>
  <bookViews>
    <workbookView xWindow="0" yWindow="0" windowWidth="19200" windowHeight="6348"/>
  </bookViews>
  <sheets>
    <sheet name="for posting" sheetId="1" r:id="rId1"/>
  </sheets>
  <definedNames>
    <definedName name="_xlnm.Print_Area" localSheetId="0">'for posting'!$A$1:$Z$15</definedName>
    <definedName name="_xlnm.Print_Titles" localSheetId="0">'for posting'!$A:$B,'for posting'!$1:$1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V15" i="1"/>
  <c r="U15" i="1"/>
  <c r="S15" i="1"/>
  <c r="T15" i="1" s="1"/>
  <c r="P15" i="1"/>
  <c r="W14" i="1"/>
  <c r="V14" i="1"/>
  <c r="U14" i="1"/>
  <c r="T14" i="1"/>
  <c r="Y14" i="1" s="1"/>
  <c r="S14" i="1"/>
  <c r="P14" i="1"/>
  <c r="W13" i="1"/>
  <c r="V13" i="1"/>
  <c r="U13" i="1"/>
  <c r="S13" i="1"/>
  <c r="T13" i="1" s="1"/>
  <c r="P13" i="1"/>
  <c r="Y13" i="1" s="1"/>
  <c r="W12" i="1"/>
  <c r="V12" i="1"/>
  <c r="U12" i="1"/>
  <c r="T12" i="1"/>
  <c r="S12" i="1"/>
  <c r="P12" i="1"/>
  <c r="Y12" i="1" s="1"/>
  <c r="W11" i="1"/>
  <c r="V11" i="1"/>
  <c r="U11" i="1"/>
  <c r="S11" i="1"/>
  <c r="T11" i="1" s="1"/>
  <c r="P11" i="1"/>
  <c r="W10" i="1"/>
  <c r="V10" i="1"/>
  <c r="U10" i="1"/>
  <c r="T10" i="1"/>
  <c r="Y10" i="1" s="1"/>
  <c r="S10" i="1"/>
  <c r="P10" i="1"/>
  <c r="W9" i="1"/>
  <c r="V9" i="1"/>
  <c r="U9" i="1"/>
  <c r="S9" i="1"/>
  <c r="T9" i="1" s="1"/>
  <c r="P9" i="1"/>
  <c r="Y9" i="1" s="1"/>
  <c r="W8" i="1"/>
  <c r="V8" i="1"/>
  <c r="U8" i="1"/>
  <c r="T8" i="1"/>
  <c r="S8" i="1"/>
  <c r="P8" i="1"/>
  <c r="Y8" i="1" s="1"/>
  <c r="W7" i="1"/>
  <c r="V7" i="1"/>
  <c r="U7" i="1"/>
  <c r="S7" i="1"/>
  <c r="T7" i="1" s="1"/>
  <c r="P7" i="1"/>
  <c r="W6" i="1"/>
  <c r="V6" i="1"/>
  <c r="U6" i="1"/>
  <c r="T6" i="1"/>
  <c r="Y6" i="1" s="1"/>
  <c r="S6" i="1"/>
  <c r="P6" i="1"/>
  <c r="W5" i="1"/>
  <c r="V5" i="1"/>
  <c r="U5" i="1"/>
  <c r="S5" i="1"/>
  <c r="T5" i="1" s="1"/>
  <c r="P5" i="1"/>
  <c r="Y5" i="1" s="1"/>
  <c r="W4" i="1"/>
  <c r="V4" i="1"/>
  <c r="U4" i="1"/>
  <c r="T4" i="1"/>
  <c r="S4" i="1"/>
  <c r="P4" i="1"/>
  <c r="Y4" i="1" s="1"/>
  <c r="W3" i="1"/>
  <c r="V3" i="1"/>
  <c r="U3" i="1"/>
  <c r="S3" i="1"/>
  <c r="T3" i="1" s="1"/>
  <c r="P3" i="1"/>
  <c r="W2" i="1"/>
  <c r="V2" i="1"/>
  <c r="U2" i="1"/>
  <c r="T2" i="1"/>
  <c r="Y2" i="1" s="1"/>
  <c r="S2" i="1"/>
  <c r="P2" i="1"/>
  <c r="Y3" i="1" l="1"/>
  <c r="Y11" i="1"/>
  <c r="Y7" i="1"/>
  <c r="Y15" i="1"/>
</calcChain>
</file>

<file path=xl/sharedStrings.xml><?xml version="1.0" encoding="utf-8"?>
<sst xmlns="http://schemas.openxmlformats.org/spreadsheetml/2006/main" count="243" uniqueCount="118">
  <si>
    <t>Application Number</t>
  </si>
  <si>
    <t>Name of proposed Development</t>
  </si>
  <si>
    <t>County</t>
  </si>
  <si>
    <t>Development Location</t>
  </si>
  <si>
    <t>Contact Name</t>
  </si>
  <si>
    <t>Name Of Applicant</t>
  </si>
  <si>
    <t>100% NP?</t>
  </si>
  <si>
    <t>Occupied Units?</t>
  </si>
  <si>
    <t>Dev Type</t>
  </si>
  <si>
    <t>Involves Demolition?</t>
  </si>
  <si>
    <t>CRH or SLU?</t>
  </si>
  <si>
    <t>Shared Housing?</t>
  </si>
  <si>
    <t>Dev Category</t>
  </si>
  <si>
    <t>Proposed number of Residents</t>
  </si>
  <si>
    <t>Total Units</t>
  </si>
  <si>
    <t>Maximum Base Loan</t>
  </si>
  <si>
    <t>Number of Bedrooms Added</t>
  </si>
  <si>
    <t>Bathroom Facilites Added?</t>
  </si>
  <si>
    <t>If Renovation of CRH with 6 Residents, add $25,000</t>
  </si>
  <si>
    <t>If New Construction and involves Demolition, add $10,000</t>
  </si>
  <si>
    <t>Max Funding for Predevelopment and Credit Underwriting Costs</t>
  </si>
  <si>
    <t>Maximum Eligible Funding Award Amount</t>
  </si>
  <si>
    <t>Lottery</t>
  </si>
  <si>
    <t>2016-406G</t>
  </si>
  <si>
    <t>Home at Tamarind</t>
  </si>
  <si>
    <t>Palm Beach</t>
  </si>
  <si>
    <t>2212 North Tamarind Avenue West Palm Beach, Florida 33407</t>
  </si>
  <si>
    <t>Kathryn S Spencer</t>
  </si>
  <si>
    <t>Gulfstream Goodwill Industries, Inc.</t>
  </si>
  <si>
    <t>Y</t>
  </si>
  <si>
    <t>N</t>
  </si>
  <si>
    <t>TX</t>
  </si>
  <si>
    <t>SLU</t>
  </si>
  <si>
    <t>NC</t>
  </si>
  <si>
    <t/>
  </si>
  <si>
    <t>2016-407G</t>
  </si>
  <si>
    <t>75th Terrace Group Home</t>
  </si>
  <si>
    <t>Broward</t>
  </si>
  <si>
    <t>1900 SW 75th Terrace Plantation, FL 33317</t>
  </si>
  <si>
    <t>Charlotte C Mather-Taylor</t>
  </si>
  <si>
    <t>Ann Storck Center, Inc.</t>
  </si>
  <si>
    <t>SF</t>
  </si>
  <si>
    <t>CRH</t>
  </si>
  <si>
    <t>Renovation</t>
  </si>
  <si>
    <t>N/A</t>
  </si>
  <si>
    <t>2016-408G</t>
  </si>
  <si>
    <t>Acquisition and Rehabilitation of a Residential Property in Orange County</t>
  </si>
  <si>
    <t>Orange</t>
  </si>
  <si>
    <t xml:space="preserve">Orange County in one of the three following three zip codes: 32806, 32808, or 32810. </t>
  </si>
  <si>
    <t>Craig A Cook</t>
  </si>
  <si>
    <t>Crystal Lake Supportive Environments, Inc.   dba Attain Inc.</t>
  </si>
  <si>
    <t>Rehabilitation</t>
  </si>
  <si>
    <t>1 to 3 bedrooms</t>
  </si>
  <si>
    <t>2016-409G</t>
  </si>
  <si>
    <t>The Freedom Home</t>
  </si>
  <si>
    <t>Lake</t>
  </si>
  <si>
    <t>The Freedom Home will be located in Lake County, Florida</t>
  </si>
  <si>
    <t>Mark A. Swain</t>
  </si>
  <si>
    <t>2016-410G</t>
  </si>
  <si>
    <t>Binkley Woods</t>
  </si>
  <si>
    <t>Escambia</t>
  </si>
  <si>
    <t>8240 Binkley Street Pensacola FL 32514</t>
  </si>
  <si>
    <t>Timothy H. Evans</t>
  </si>
  <si>
    <t>Northwest Florida Community Housing Development Corporation</t>
  </si>
  <si>
    <t>DX</t>
  </si>
  <si>
    <t>2016-411G</t>
  </si>
  <si>
    <t>Crestview Group Home 1</t>
  </si>
  <si>
    <t>Okaloosa</t>
  </si>
  <si>
    <t>Cresview, Florida area</t>
  </si>
  <si>
    <t>John Roper</t>
  </si>
  <si>
    <t>Horizons of Okaloosa County d/b/a The Arc of the Emerald Coast</t>
  </si>
  <si>
    <t>NOT APPLICABLE</t>
  </si>
  <si>
    <t>2016-412G</t>
  </si>
  <si>
    <t>Marlberry CRH Renovations</t>
  </si>
  <si>
    <t>Martin</t>
  </si>
  <si>
    <t>2223 NE Marlberry Lane Jensen Beach</t>
  </si>
  <si>
    <t>Keith W. Muniz</t>
  </si>
  <si>
    <t>ARC of Martin County, Inc.</t>
  </si>
  <si>
    <t>2016-413G</t>
  </si>
  <si>
    <t>Royal Cottage</t>
  </si>
  <si>
    <t>Citrus</t>
  </si>
  <si>
    <t>Citrus County, Florida</t>
  </si>
  <si>
    <t>Melissa L Walker</t>
  </si>
  <si>
    <t>Citrus County Association for Retarded Citizens, Inc.</t>
  </si>
  <si>
    <t>2016-414G</t>
  </si>
  <si>
    <t>Creative Ministries Cottage Group Home Remodel</t>
  </si>
  <si>
    <t>Volusia</t>
  </si>
  <si>
    <t>1374 Spring Garden Ave. DeLand Florida 32720</t>
  </si>
  <si>
    <t>Steven C. DeVane</t>
  </si>
  <si>
    <t>Duvall Homes, Inc.</t>
  </si>
  <si>
    <t>No additional bedrooms added</t>
  </si>
  <si>
    <t>2016-415G</t>
  </si>
  <si>
    <t>Key Pine</t>
  </si>
  <si>
    <t>Marion</t>
  </si>
  <si>
    <t>Marion County, Florida</t>
  </si>
  <si>
    <t>2016-416G</t>
  </si>
  <si>
    <t>Melrose Group Home</t>
  </si>
  <si>
    <t>265 Georgia Avenue Fort Lauderdale, FL 33312</t>
  </si>
  <si>
    <t>2016-417G</t>
  </si>
  <si>
    <t>Honey Hill CRH Renovations</t>
  </si>
  <si>
    <t>4064 SE Honey Hill Lane, Stuart</t>
  </si>
  <si>
    <t>2016-418G</t>
  </si>
  <si>
    <t>The Commons at Speer Village Phase I</t>
  </si>
  <si>
    <t>Pasco</t>
  </si>
  <si>
    <t>7349 Plathe Road
New Port Richey, FL 34653</t>
  </si>
  <si>
    <t>Mark Wickham</t>
  </si>
  <si>
    <t>Youth and Family Alternatives, Inc.</t>
  </si>
  <si>
    <t>QX</t>
  </si>
  <si>
    <t>2016-419G</t>
  </si>
  <si>
    <t>CASL Fruitville Residences</t>
  </si>
  <si>
    <t>Sarasota</t>
  </si>
  <si>
    <t>Sarasota County, FL</t>
  </si>
  <si>
    <t>Geoffrey C. Magon</t>
  </si>
  <si>
    <t>Community Affordable Supported Living, Inc.</t>
  </si>
  <si>
    <t>NA</t>
  </si>
  <si>
    <t>If Renovation of existing CRH, additional Funding for adding Bedrooms</t>
  </si>
  <si>
    <t>If Renovation of existing CRH and adding Bedrooms, additional funding for adding bathrooms</t>
  </si>
  <si>
    <t>If New Construction or Rehabilitation, 6 Residents and in South Florida, add $100,000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</si>
</sst>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80" zoomScaleNormal="80" zoomScaleSheetLayoutView="5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S7" sqref="S7"/>
    </sheetView>
  </sheetViews>
  <sheetFormatPr defaultRowHeight="12" x14ac:dyDescent="0.25"/>
  <cols>
    <col min="1" max="1" width="10.109375" style="12" customWidth="1"/>
    <col min="2" max="2" width="25.44140625" style="12" customWidth="1"/>
    <col min="3" max="3" width="10.44140625" style="12" customWidth="1"/>
    <col min="4" max="4" width="29.109375" style="12" customWidth="1"/>
    <col min="5" max="5" width="15.21875" style="12" customWidth="1"/>
    <col min="6" max="6" width="41.5546875" style="12" customWidth="1"/>
    <col min="7" max="7" width="5.109375" style="13" customWidth="1"/>
    <col min="8" max="8" width="8.109375" style="13" customWidth="1"/>
    <col min="9" max="9" width="5.44140625" style="13" customWidth="1"/>
    <col min="10" max="10" width="12.33203125" style="2" customWidth="1"/>
    <col min="11" max="11" width="5.44140625" style="13" customWidth="1"/>
    <col min="12" max="12" width="9.33203125" style="2" customWidth="1"/>
    <col min="13" max="13" width="10.5546875" style="2" customWidth="1"/>
    <col min="14" max="14" width="9.77734375" style="2" customWidth="1"/>
    <col min="15" max="15" width="7" style="2" customWidth="1"/>
    <col min="16" max="16" width="10.21875" style="2" customWidth="1"/>
    <col min="17" max="17" width="10.6640625" style="2" customWidth="1"/>
    <col min="18" max="18" width="9.5546875" style="2" customWidth="1"/>
    <col min="19" max="20" width="16.109375" style="2" customWidth="1"/>
    <col min="21" max="22" width="12.33203125" style="2" customWidth="1"/>
    <col min="23" max="23" width="16.109375" style="13" customWidth="1"/>
    <col min="24" max="24" width="14.5546875" style="13" customWidth="1"/>
    <col min="25" max="25" width="13.21875" style="13" customWidth="1"/>
    <col min="26" max="26" width="7.5546875" style="10" customWidth="1"/>
    <col min="27" max="16384" width="8.88671875" style="10"/>
  </cols>
  <sheetData>
    <row r="1" spans="1:26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115</v>
      </c>
      <c r="T1" s="1" t="s">
        <v>116</v>
      </c>
      <c r="U1" s="1" t="s">
        <v>18</v>
      </c>
      <c r="V1" s="1" t="s">
        <v>19</v>
      </c>
      <c r="W1" s="1" t="s">
        <v>117</v>
      </c>
      <c r="X1" s="1" t="s">
        <v>20</v>
      </c>
      <c r="Y1" s="1" t="s">
        <v>21</v>
      </c>
      <c r="Z1" s="1" t="s">
        <v>22</v>
      </c>
    </row>
    <row r="2" spans="1:26" ht="24" x14ac:dyDescent="0.25">
      <c r="A2" s="3" t="s">
        <v>23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4" t="s">
        <v>29</v>
      </c>
      <c r="H2" s="4" t="s">
        <v>30</v>
      </c>
      <c r="I2" s="4" t="s">
        <v>31</v>
      </c>
      <c r="J2" s="1" t="s">
        <v>30</v>
      </c>
      <c r="K2" s="4" t="s">
        <v>32</v>
      </c>
      <c r="L2" s="1" t="s">
        <v>30</v>
      </c>
      <c r="M2" s="1" t="s">
        <v>33</v>
      </c>
      <c r="N2" s="1" t="s">
        <v>34</v>
      </c>
      <c r="O2" s="5">
        <v>6</v>
      </c>
      <c r="P2" s="6">
        <f>IF(AND(K2="SLU",L2="N",O2=3),32500,IF(AND(K2="SLU",L2="N",O2=6),475000,IF(M2="renovation",N2*14000,IF(N2=6,400000,IF(N2=5,325000,IF(N2=4,275000,IF(N2&lt;4,225000,IF(N2&lt;8,375000,475000))))))))</f>
        <v>475000</v>
      </c>
      <c r="Q2" s="1" t="s">
        <v>34</v>
      </c>
      <c r="R2" s="1" t="s">
        <v>30</v>
      </c>
      <c r="S2" s="6">
        <f>IF(AND(M2="Renovation",K2="CRH",Q2=1),32000,IF(AND(M2="Renovation",K2="CRH",Q2=2),52000,IF(AND(M2="Renovation",K2="CRH",Q2=3),72000,0)))</f>
        <v>0</v>
      </c>
      <c r="T2" s="6">
        <f>IF(AND(S2&gt;0,R2="Y"),15000,0)</f>
        <v>0</v>
      </c>
      <c r="U2" s="6">
        <f>IF(AND(M2="Renovation",K2="CRH",N2=6),25000,0)</f>
        <v>0</v>
      </c>
      <c r="V2" s="6">
        <f>IF(AND(J2="Y",M2="NC"),10000,0)</f>
        <v>0</v>
      </c>
      <c r="W2" s="7">
        <f>IF(AND(OR(C2="Broward",C2="Miami-Dade",C2="Palm Beach"),OR(M2="NC",M2="Rehabilitation"),N2&lt;=6),100000,0)</f>
        <v>0</v>
      </c>
      <c r="X2" s="8">
        <v>17000</v>
      </c>
      <c r="Y2" s="9">
        <f>P2+S2+T2+U2+V2+W2+X2</f>
        <v>492000</v>
      </c>
      <c r="Z2" s="4">
        <v>11</v>
      </c>
    </row>
    <row r="3" spans="1:26" ht="24" x14ac:dyDescent="0.2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4" t="s">
        <v>29</v>
      </c>
      <c r="H3" s="4" t="s">
        <v>30</v>
      </c>
      <c r="I3" s="4" t="s">
        <v>41</v>
      </c>
      <c r="J3" s="1" t="s">
        <v>30</v>
      </c>
      <c r="K3" s="4" t="s">
        <v>42</v>
      </c>
      <c r="L3" s="1" t="s">
        <v>29</v>
      </c>
      <c r="M3" s="1" t="s">
        <v>43</v>
      </c>
      <c r="N3" s="5">
        <v>6</v>
      </c>
      <c r="O3" s="1" t="s">
        <v>44</v>
      </c>
      <c r="P3" s="6">
        <f t="shared" ref="P3:P15" si="0">IF(AND(K3="SLU",L3="N",O3=3),32500,IF(AND(K3="SLU",L3="N",O3=6),475000,IF(M3="renovation",N3*14000,IF(N3=6,400000,IF(N3=5,325000,IF(N3=4,275000,IF(N3&lt;4,225000,IF(N3&lt;8,375000,475000))))))))</f>
        <v>84000</v>
      </c>
      <c r="Q3" s="5">
        <v>2</v>
      </c>
      <c r="R3" s="1" t="s">
        <v>29</v>
      </c>
      <c r="S3" s="6">
        <f t="shared" ref="S3:S15" si="1">IF(AND(M3="Renovation",K3="CRH",Q3=1),32000,IF(AND(M3="Renovation",K3="CRH",Q3=2),52000,IF(AND(M3="Renovation",K3="CRH",Q3=3),72000,0)))</f>
        <v>52000</v>
      </c>
      <c r="T3" s="6">
        <f t="shared" ref="T3:T15" si="2">IF(AND(S3&gt;0,R3="Y"),15000,0)</f>
        <v>15000</v>
      </c>
      <c r="U3" s="6">
        <f t="shared" ref="U3:U15" si="3">IF(AND(M3="Renovation",K3="CRH",N3=6),25000,0)</f>
        <v>25000</v>
      </c>
      <c r="V3" s="6">
        <f t="shared" ref="V3:V15" si="4">IF(AND(J3="Y",M3="NC"),10000,0)</f>
        <v>0</v>
      </c>
      <c r="W3" s="4">
        <f t="shared" ref="W3:W15" si="5">IF(AND(OR(C3="Broward",C3="Miami-Dade",C3="Palm Beach"),OR(M3="NC",M3="Rehabilitation"),N3&lt;=6),100000,0)</f>
        <v>0</v>
      </c>
      <c r="X3" s="8">
        <v>17000</v>
      </c>
      <c r="Y3" s="9">
        <f t="shared" ref="Y3:Y15" si="6">P3+S3+T3+U3+V3+W3+X3</f>
        <v>193000</v>
      </c>
      <c r="Z3" s="4">
        <v>10</v>
      </c>
    </row>
    <row r="4" spans="1:26" ht="36" x14ac:dyDescent="0.25">
      <c r="A4" s="3" t="s">
        <v>45</v>
      </c>
      <c r="B4" s="3" t="s">
        <v>46</v>
      </c>
      <c r="C4" s="3" t="s">
        <v>47</v>
      </c>
      <c r="D4" s="3" t="s">
        <v>48</v>
      </c>
      <c r="E4" s="3" t="s">
        <v>49</v>
      </c>
      <c r="F4" s="3" t="s">
        <v>50</v>
      </c>
      <c r="G4" s="4" t="s">
        <v>29</v>
      </c>
      <c r="H4" s="4" t="s">
        <v>30</v>
      </c>
      <c r="I4" s="4" t="s">
        <v>41</v>
      </c>
      <c r="J4" s="1" t="s">
        <v>30</v>
      </c>
      <c r="K4" s="4" t="s">
        <v>42</v>
      </c>
      <c r="L4" s="1" t="s">
        <v>29</v>
      </c>
      <c r="M4" s="1" t="s">
        <v>51</v>
      </c>
      <c r="N4" s="1">
        <v>6</v>
      </c>
      <c r="O4" s="1" t="s">
        <v>44</v>
      </c>
      <c r="P4" s="6">
        <f t="shared" si="0"/>
        <v>400000</v>
      </c>
      <c r="Q4" s="1" t="s">
        <v>52</v>
      </c>
      <c r="R4" s="1" t="s">
        <v>29</v>
      </c>
      <c r="S4" s="6">
        <f t="shared" si="1"/>
        <v>0</v>
      </c>
      <c r="T4" s="6">
        <f t="shared" si="2"/>
        <v>0</v>
      </c>
      <c r="U4" s="6">
        <f t="shared" si="3"/>
        <v>0</v>
      </c>
      <c r="V4" s="6">
        <f t="shared" si="4"/>
        <v>0</v>
      </c>
      <c r="W4" s="4">
        <f t="shared" si="5"/>
        <v>0</v>
      </c>
      <c r="X4" s="8">
        <v>17000</v>
      </c>
      <c r="Y4" s="9">
        <f t="shared" si="6"/>
        <v>417000</v>
      </c>
      <c r="Z4" s="4">
        <v>2</v>
      </c>
    </row>
    <row r="5" spans="1:26" ht="24" x14ac:dyDescent="0.25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54</v>
      </c>
      <c r="G5" s="4" t="s">
        <v>29</v>
      </c>
      <c r="H5" s="4" t="s">
        <v>30</v>
      </c>
      <c r="I5" s="4" t="s">
        <v>41</v>
      </c>
      <c r="J5" s="1" t="s">
        <v>30</v>
      </c>
      <c r="K5" s="4" t="s">
        <v>42</v>
      </c>
      <c r="L5" s="1" t="s">
        <v>29</v>
      </c>
      <c r="M5" s="1" t="s">
        <v>33</v>
      </c>
      <c r="N5" s="5">
        <v>6</v>
      </c>
      <c r="O5" s="1" t="s">
        <v>34</v>
      </c>
      <c r="P5" s="6">
        <f t="shared" si="0"/>
        <v>400000</v>
      </c>
      <c r="Q5" s="1" t="s">
        <v>34</v>
      </c>
      <c r="R5" s="1" t="s">
        <v>30</v>
      </c>
      <c r="S5" s="6">
        <f t="shared" si="1"/>
        <v>0</v>
      </c>
      <c r="T5" s="6">
        <f t="shared" si="2"/>
        <v>0</v>
      </c>
      <c r="U5" s="6">
        <f t="shared" si="3"/>
        <v>0</v>
      </c>
      <c r="V5" s="6">
        <f t="shared" si="4"/>
        <v>0</v>
      </c>
      <c r="W5" s="4">
        <f t="shared" si="5"/>
        <v>0</v>
      </c>
      <c r="X5" s="8">
        <v>17000</v>
      </c>
      <c r="Y5" s="9">
        <f t="shared" si="6"/>
        <v>417000</v>
      </c>
      <c r="Z5" s="4">
        <v>12</v>
      </c>
    </row>
    <row r="6" spans="1:26" ht="24" x14ac:dyDescent="0.25">
      <c r="A6" s="3" t="s">
        <v>58</v>
      </c>
      <c r="B6" s="3" t="s">
        <v>59</v>
      </c>
      <c r="C6" s="3" t="s">
        <v>60</v>
      </c>
      <c r="D6" s="3" t="s">
        <v>61</v>
      </c>
      <c r="E6" s="3" t="s">
        <v>62</v>
      </c>
      <c r="F6" s="3" t="s">
        <v>63</v>
      </c>
      <c r="G6" s="4" t="s">
        <v>29</v>
      </c>
      <c r="H6" s="4" t="s">
        <v>30</v>
      </c>
      <c r="I6" s="4" t="s">
        <v>64</v>
      </c>
      <c r="J6" s="1" t="s">
        <v>30</v>
      </c>
      <c r="K6" s="4" t="s">
        <v>32</v>
      </c>
      <c r="L6" s="1" t="s">
        <v>29</v>
      </c>
      <c r="M6" s="1" t="s">
        <v>33</v>
      </c>
      <c r="N6" s="1">
        <v>9</v>
      </c>
      <c r="O6" s="5">
        <v>6</v>
      </c>
      <c r="P6" s="6">
        <f t="shared" si="0"/>
        <v>475000</v>
      </c>
      <c r="Q6" s="1" t="s">
        <v>34</v>
      </c>
      <c r="R6" s="1" t="s">
        <v>30</v>
      </c>
      <c r="S6" s="6">
        <f t="shared" si="1"/>
        <v>0</v>
      </c>
      <c r="T6" s="6">
        <f t="shared" si="2"/>
        <v>0</v>
      </c>
      <c r="U6" s="6">
        <f t="shared" si="3"/>
        <v>0</v>
      </c>
      <c r="V6" s="6">
        <f t="shared" si="4"/>
        <v>0</v>
      </c>
      <c r="W6" s="4">
        <f t="shared" si="5"/>
        <v>0</v>
      </c>
      <c r="X6" s="8">
        <v>17000</v>
      </c>
      <c r="Y6" s="9">
        <f t="shared" si="6"/>
        <v>492000</v>
      </c>
      <c r="Z6" s="4">
        <v>6</v>
      </c>
    </row>
    <row r="7" spans="1:26" ht="36" x14ac:dyDescent="0.25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4" t="s">
        <v>29</v>
      </c>
      <c r="H7" s="4" t="s">
        <v>29</v>
      </c>
      <c r="I7" s="4" t="s">
        <v>41</v>
      </c>
      <c r="J7" s="1" t="s">
        <v>29</v>
      </c>
      <c r="K7" s="4" t="s">
        <v>42</v>
      </c>
      <c r="L7" s="11" t="s">
        <v>30</v>
      </c>
      <c r="M7" s="1" t="s">
        <v>33</v>
      </c>
      <c r="N7" s="1">
        <v>6</v>
      </c>
      <c r="O7" s="1" t="s">
        <v>71</v>
      </c>
      <c r="P7" s="6">
        <f t="shared" si="0"/>
        <v>400000</v>
      </c>
      <c r="Q7" s="1"/>
      <c r="R7" s="1" t="s">
        <v>30</v>
      </c>
      <c r="S7" s="6">
        <f t="shared" si="1"/>
        <v>0</v>
      </c>
      <c r="T7" s="6">
        <f t="shared" si="2"/>
        <v>0</v>
      </c>
      <c r="U7" s="6">
        <f t="shared" si="3"/>
        <v>0</v>
      </c>
      <c r="V7" s="6">
        <f t="shared" si="4"/>
        <v>10000</v>
      </c>
      <c r="W7" s="4">
        <f t="shared" si="5"/>
        <v>0</v>
      </c>
      <c r="X7" s="8">
        <v>17000</v>
      </c>
      <c r="Y7" s="9">
        <f t="shared" si="6"/>
        <v>427000</v>
      </c>
      <c r="Z7" s="4">
        <v>3</v>
      </c>
    </row>
    <row r="8" spans="1:26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4" t="s">
        <v>30</v>
      </c>
      <c r="H8" s="4" t="s">
        <v>30</v>
      </c>
      <c r="I8" s="4" t="s">
        <v>41</v>
      </c>
      <c r="J8" s="1" t="s">
        <v>30</v>
      </c>
      <c r="K8" s="4" t="s">
        <v>42</v>
      </c>
      <c r="L8" s="1" t="s">
        <v>29</v>
      </c>
      <c r="M8" s="1" t="s">
        <v>43</v>
      </c>
      <c r="N8" s="5">
        <v>6</v>
      </c>
      <c r="O8" s="1" t="s">
        <v>34</v>
      </c>
      <c r="P8" s="6">
        <f t="shared" si="0"/>
        <v>84000</v>
      </c>
      <c r="Q8" s="5">
        <v>1</v>
      </c>
      <c r="R8" s="1" t="s">
        <v>29</v>
      </c>
      <c r="S8" s="6">
        <f t="shared" si="1"/>
        <v>32000</v>
      </c>
      <c r="T8" s="6">
        <f t="shared" si="2"/>
        <v>15000</v>
      </c>
      <c r="U8" s="6">
        <f t="shared" si="3"/>
        <v>25000</v>
      </c>
      <c r="V8" s="6">
        <f t="shared" si="4"/>
        <v>0</v>
      </c>
      <c r="W8" s="4">
        <f t="shared" si="5"/>
        <v>0</v>
      </c>
      <c r="X8" s="8">
        <v>17000</v>
      </c>
      <c r="Y8" s="9">
        <f t="shared" si="6"/>
        <v>173000</v>
      </c>
      <c r="Z8" s="4">
        <v>4</v>
      </c>
    </row>
    <row r="9" spans="1:26" x14ac:dyDescent="0.25">
      <c r="A9" s="3" t="s">
        <v>78</v>
      </c>
      <c r="B9" s="3" t="s">
        <v>79</v>
      </c>
      <c r="C9" s="3" t="s">
        <v>80</v>
      </c>
      <c r="D9" s="3" t="s">
        <v>81</v>
      </c>
      <c r="E9" s="3" t="s">
        <v>82</v>
      </c>
      <c r="F9" s="3" t="s">
        <v>83</v>
      </c>
      <c r="G9" s="4" t="s">
        <v>29</v>
      </c>
      <c r="H9" s="4" t="s">
        <v>30</v>
      </c>
      <c r="I9" s="4" t="s">
        <v>41</v>
      </c>
      <c r="J9" s="1" t="s">
        <v>30</v>
      </c>
      <c r="K9" s="4" t="s">
        <v>42</v>
      </c>
      <c r="L9" s="1" t="s">
        <v>29</v>
      </c>
      <c r="M9" s="1" t="s">
        <v>33</v>
      </c>
      <c r="N9" s="1">
        <v>6</v>
      </c>
      <c r="O9" s="1" t="s">
        <v>34</v>
      </c>
      <c r="P9" s="6">
        <f t="shared" si="0"/>
        <v>400000</v>
      </c>
      <c r="Q9" s="1" t="s">
        <v>34</v>
      </c>
      <c r="R9" s="1" t="s">
        <v>30</v>
      </c>
      <c r="S9" s="6">
        <f t="shared" si="1"/>
        <v>0</v>
      </c>
      <c r="T9" s="6">
        <f t="shared" si="2"/>
        <v>0</v>
      </c>
      <c r="U9" s="6">
        <f t="shared" si="3"/>
        <v>0</v>
      </c>
      <c r="V9" s="6">
        <f t="shared" si="4"/>
        <v>0</v>
      </c>
      <c r="W9" s="4">
        <f t="shared" si="5"/>
        <v>0</v>
      </c>
      <c r="X9" s="8">
        <v>17000</v>
      </c>
      <c r="Y9" s="9">
        <f t="shared" si="6"/>
        <v>417000</v>
      </c>
      <c r="Z9" s="4">
        <v>13</v>
      </c>
    </row>
    <row r="10" spans="1:26" ht="36" x14ac:dyDescent="0.25">
      <c r="A10" s="3" t="s">
        <v>84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89</v>
      </c>
      <c r="G10" s="4" t="s">
        <v>29</v>
      </c>
      <c r="H10" s="4" t="s">
        <v>30</v>
      </c>
      <c r="I10" s="4" t="s">
        <v>41</v>
      </c>
      <c r="J10" s="1" t="s">
        <v>30</v>
      </c>
      <c r="K10" s="4" t="s">
        <v>42</v>
      </c>
      <c r="L10" s="1" t="s">
        <v>29</v>
      </c>
      <c r="M10" s="1" t="s">
        <v>43</v>
      </c>
      <c r="N10" s="1">
        <v>6</v>
      </c>
      <c r="O10" s="1" t="s">
        <v>34</v>
      </c>
      <c r="P10" s="6">
        <f t="shared" si="0"/>
        <v>84000</v>
      </c>
      <c r="Q10" s="1" t="s">
        <v>90</v>
      </c>
      <c r="R10" s="1" t="s">
        <v>30</v>
      </c>
      <c r="S10" s="6">
        <f t="shared" si="1"/>
        <v>0</v>
      </c>
      <c r="T10" s="6">
        <f t="shared" si="2"/>
        <v>0</v>
      </c>
      <c r="U10" s="6">
        <f t="shared" si="3"/>
        <v>25000</v>
      </c>
      <c r="V10" s="6">
        <f t="shared" si="4"/>
        <v>0</v>
      </c>
      <c r="W10" s="4">
        <f t="shared" si="5"/>
        <v>0</v>
      </c>
      <c r="X10" s="8">
        <v>17000</v>
      </c>
      <c r="Y10" s="9">
        <f t="shared" si="6"/>
        <v>126000</v>
      </c>
      <c r="Z10" s="4">
        <v>14</v>
      </c>
    </row>
    <row r="11" spans="1:26" x14ac:dyDescent="0.25">
      <c r="A11" s="3" t="s">
        <v>91</v>
      </c>
      <c r="B11" s="3" t="s">
        <v>92</v>
      </c>
      <c r="C11" s="3" t="s">
        <v>93</v>
      </c>
      <c r="D11" s="3" t="s">
        <v>94</v>
      </c>
      <c r="E11" s="3" t="s">
        <v>82</v>
      </c>
      <c r="F11" s="3" t="s">
        <v>83</v>
      </c>
      <c r="G11" s="4" t="s">
        <v>29</v>
      </c>
      <c r="H11" s="4" t="s">
        <v>30</v>
      </c>
      <c r="I11" s="4" t="s">
        <v>41</v>
      </c>
      <c r="J11" s="1" t="s">
        <v>30</v>
      </c>
      <c r="K11" s="4" t="s">
        <v>42</v>
      </c>
      <c r="L11" s="1" t="s">
        <v>29</v>
      </c>
      <c r="M11" s="1" t="s">
        <v>33</v>
      </c>
      <c r="N11" s="1">
        <v>6</v>
      </c>
      <c r="O11" s="1" t="s">
        <v>34</v>
      </c>
      <c r="P11" s="6">
        <f t="shared" si="0"/>
        <v>400000</v>
      </c>
      <c r="Q11" s="1" t="s">
        <v>34</v>
      </c>
      <c r="R11" s="1" t="s">
        <v>30</v>
      </c>
      <c r="S11" s="6">
        <f t="shared" si="1"/>
        <v>0</v>
      </c>
      <c r="T11" s="6">
        <f t="shared" si="2"/>
        <v>0</v>
      </c>
      <c r="U11" s="6">
        <f t="shared" si="3"/>
        <v>0</v>
      </c>
      <c r="V11" s="6">
        <f t="shared" si="4"/>
        <v>0</v>
      </c>
      <c r="W11" s="4">
        <f t="shared" si="5"/>
        <v>0</v>
      </c>
      <c r="X11" s="8">
        <v>17000</v>
      </c>
      <c r="Y11" s="9">
        <f t="shared" si="6"/>
        <v>417000</v>
      </c>
      <c r="Z11" s="4">
        <v>5</v>
      </c>
    </row>
    <row r="12" spans="1:26" ht="24" x14ac:dyDescent="0.25">
      <c r="A12" s="3" t="s">
        <v>95</v>
      </c>
      <c r="B12" s="3" t="s">
        <v>96</v>
      </c>
      <c r="C12" s="3" t="s">
        <v>37</v>
      </c>
      <c r="D12" s="3" t="s">
        <v>97</v>
      </c>
      <c r="E12" s="3" t="s">
        <v>39</v>
      </c>
      <c r="F12" s="3" t="s">
        <v>40</v>
      </c>
      <c r="G12" s="4" t="s">
        <v>29</v>
      </c>
      <c r="H12" s="4" t="s">
        <v>30</v>
      </c>
      <c r="I12" s="4" t="s">
        <v>41</v>
      </c>
      <c r="J12" s="1" t="s">
        <v>30</v>
      </c>
      <c r="K12" s="4" t="s">
        <v>42</v>
      </c>
      <c r="L12" s="1" t="s">
        <v>29</v>
      </c>
      <c r="M12" s="1" t="s">
        <v>43</v>
      </c>
      <c r="N12" s="5">
        <v>6</v>
      </c>
      <c r="O12" s="1" t="s">
        <v>44</v>
      </c>
      <c r="P12" s="6">
        <f t="shared" si="0"/>
        <v>84000</v>
      </c>
      <c r="Q12" s="1" t="s">
        <v>44</v>
      </c>
      <c r="R12" s="1" t="s">
        <v>30</v>
      </c>
      <c r="S12" s="6">
        <f t="shared" si="1"/>
        <v>0</v>
      </c>
      <c r="T12" s="6">
        <f t="shared" si="2"/>
        <v>0</v>
      </c>
      <c r="U12" s="6">
        <f t="shared" si="3"/>
        <v>25000</v>
      </c>
      <c r="V12" s="6">
        <f t="shared" si="4"/>
        <v>0</v>
      </c>
      <c r="W12" s="4">
        <f t="shared" si="5"/>
        <v>0</v>
      </c>
      <c r="X12" s="8">
        <v>17000</v>
      </c>
      <c r="Y12" s="9">
        <f t="shared" si="6"/>
        <v>126000</v>
      </c>
      <c r="Z12" s="4">
        <v>8</v>
      </c>
    </row>
    <row r="13" spans="1:26" x14ac:dyDescent="0.25">
      <c r="A13" s="3" t="s">
        <v>98</v>
      </c>
      <c r="B13" s="3" t="s">
        <v>99</v>
      </c>
      <c r="C13" s="3" t="s">
        <v>74</v>
      </c>
      <c r="D13" s="3" t="s">
        <v>100</v>
      </c>
      <c r="E13" s="3" t="s">
        <v>76</v>
      </c>
      <c r="F13" s="3" t="s">
        <v>77</v>
      </c>
      <c r="G13" s="4" t="s">
        <v>30</v>
      </c>
      <c r="H13" s="4" t="s">
        <v>30</v>
      </c>
      <c r="I13" s="4" t="s">
        <v>41</v>
      </c>
      <c r="J13" s="1" t="s">
        <v>30</v>
      </c>
      <c r="K13" s="4" t="s">
        <v>42</v>
      </c>
      <c r="L13" s="1" t="s">
        <v>29</v>
      </c>
      <c r="M13" s="1" t="s">
        <v>43</v>
      </c>
      <c r="N13" s="5">
        <v>6</v>
      </c>
      <c r="O13" s="1" t="s">
        <v>34</v>
      </c>
      <c r="P13" s="6">
        <f t="shared" si="0"/>
        <v>84000</v>
      </c>
      <c r="Q13" s="5">
        <v>2</v>
      </c>
      <c r="R13" s="1" t="s">
        <v>30</v>
      </c>
      <c r="S13" s="6">
        <f t="shared" si="1"/>
        <v>52000</v>
      </c>
      <c r="T13" s="6">
        <f t="shared" si="2"/>
        <v>0</v>
      </c>
      <c r="U13" s="6">
        <f t="shared" si="3"/>
        <v>25000</v>
      </c>
      <c r="V13" s="6">
        <f t="shared" si="4"/>
        <v>0</v>
      </c>
      <c r="W13" s="4">
        <f t="shared" si="5"/>
        <v>0</v>
      </c>
      <c r="X13" s="8">
        <v>17000</v>
      </c>
      <c r="Y13" s="9">
        <f t="shared" si="6"/>
        <v>178000</v>
      </c>
      <c r="Z13" s="4">
        <v>1</v>
      </c>
    </row>
    <row r="14" spans="1:26" ht="24" x14ac:dyDescent="0.25">
      <c r="A14" s="3" t="s">
        <v>101</v>
      </c>
      <c r="B14" s="3" t="s">
        <v>102</v>
      </c>
      <c r="C14" s="3" t="s">
        <v>103</v>
      </c>
      <c r="D14" s="3" t="s">
        <v>104</v>
      </c>
      <c r="E14" s="3" t="s">
        <v>105</v>
      </c>
      <c r="F14" s="3" t="s">
        <v>106</v>
      </c>
      <c r="G14" s="4" t="s">
        <v>29</v>
      </c>
      <c r="H14" s="4" t="s">
        <v>30</v>
      </c>
      <c r="I14" s="4" t="s">
        <v>107</v>
      </c>
      <c r="J14" s="1" t="s">
        <v>30</v>
      </c>
      <c r="K14" s="4" t="s">
        <v>32</v>
      </c>
      <c r="L14" s="1" t="s">
        <v>29</v>
      </c>
      <c r="M14" s="1" t="s">
        <v>33</v>
      </c>
      <c r="N14" s="5">
        <v>8</v>
      </c>
      <c r="O14" s="1">
        <v>6</v>
      </c>
      <c r="P14" s="6">
        <f t="shared" si="0"/>
        <v>475000</v>
      </c>
      <c r="Q14" s="1" t="s">
        <v>34</v>
      </c>
      <c r="R14" s="1" t="s">
        <v>30</v>
      </c>
      <c r="S14" s="6">
        <f t="shared" si="1"/>
        <v>0</v>
      </c>
      <c r="T14" s="6">
        <f t="shared" si="2"/>
        <v>0</v>
      </c>
      <c r="U14" s="6">
        <f t="shared" si="3"/>
        <v>0</v>
      </c>
      <c r="V14" s="6">
        <f t="shared" si="4"/>
        <v>0</v>
      </c>
      <c r="W14" s="4">
        <f t="shared" si="5"/>
        <v>0</v>
      </c>
      <c r="X14" s="8">
        <v>17000</v>
      </c>
      <c r="Y14" s="9">
        <f t="shared" si="6"/>
        <v>492000</v>
      </c>
      <c r="Z14" s="4">
        <v>7</v>
      </c>
    </row>
    <row r="15" spans="1:26" x14ac:dyDescent="0.25">
      <c r="A15" s="3" t="s">
        <v>108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4" t="s">
        <v>29</v>
      </c>
      <c r="H15" s="4" t="s">
        <v>30</v>
      </c>
      <c r="I15" s="4" t="s">
        <v>41</v>
      </c>
      <c r="J15" s="1" t="s">
        <v>30</v>
      </c>
      <c r="K15" s="4" t="s">
        <v>32</v>
      </c>
      <c r="L15" s="1" t="s">
        <v>29</v>
      </c>
      <c r="M15" s="1" t="s">
        <v>51</v>
      </c>
      <c r="N15" s="1">
        <v>3</v>
      </c>
      <c r="O15" s="1">
        <v>3</v>
      </c>
      <c r="P15" s="6">
        <f t="shared" si="0"/>
        <v>225000</v>
      </c>
      <c r="Q15" s="1" t="s">
        <v>114</v>
      </c>
      <c r="R15" s="1" t="s">
        <v>30</v>
      </c>
      <c r="S15" s="6">
        <f t="shared" si="1"/>
        <v>0</v>
      </c>
      <c r="T15" s="6">
        <f t="shared" si="2"/>
        <v>0</v>
      </c>
      <c r="U15" s="6">
        <f t="shared" si="3"/>
        <v>0</v>
      </c>
      <c r="V15" s="6">
        <f t="shared" si="4"/>
        <v>0</v>
      </c>
      <c r="W15" s="4">
        <f t="shared" si="5"/>
        <v>0</v>
      </c>
      <c r="X15" s="8">
        <v>17000</v>
      </c>
      <c r="Y15" s="9">
        <f t="shared" si="6"/>
        <v>242000</v>
      </c>
      <c r="Z15" s="4">
        <v>9</v>
      </c>
    </row>
    <row r="16" spans="1:26" x14ac:dyDescent="0.25">
      <c r="Y16" s="14"/>
    </row>
  </sheetData>
  <pageMargins left="0.7" right="0.7" top="0.75" bottom="0.75" header="0.3" footer="0.3"/>
  <pageSetup paperSize="5" scale="82" orientation="landscape" r:id="rId1"/>
  <headerFooter>
    <oddHeader>&amp;CRFA 2016-107 Application Submitted Report
(Subject to further review and verification)&amp;R12/1/16</oddHeader>
    <oddFooter>&amp;CPage &amp;P of &amp;N</oddFoot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 posting</vt:lpstr>
      <vt:lpstr>'for posting'!Print_Area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2016-12-21T21:58:32Z</cp:lastPrinted>
  <dcterms:created xsi:type="dcterms:W3CDTF">2016-12-20T20:33:06Z</dcterms:created>
  <dcterms:modified xsi:type="dcterms:W3CDTF">2016-12-21T22:06:32Z</dcterms:modified>
</cp:coreProperties>
</file>