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85" yWindow="315" windowWidth="13875" windowHeight="7725" tabRatio="797"/>
  </bookViews>
  <sheets>
    <sheet name="eligible and ineligible" sheetId="25" r:id="rId1"/>
  </sheets>
  <definedNames>
    <definedName name="_xlnm.Print_Titles" localSheetId="0">'eligible and ineligible'!$A:$A,'eligible and ineligible'!$6:$6</definedName>
  </definedNames>
  <calcPr calcId="152511"/>
  <fileRecoveryPr autoRecover="0"/>
</workbook>
</file>

<file path=xl/calcChain.xml><?xml version="1.0" encoding="utf-8"?>
<calcChain xmlns="http://schemas.openxmlformats.org/spreadsheetml/2006/main">
  <c r="T12" i="25"/>
  <c r="R12"/>
  <c r="N12"/>
  <c r="M12"/>
  <c r="T30" l="1"/>
  <c r="R30"/>
  <c r="K30"/>
  <c r="T29"/>
  <c r="R29"/>
  <c r="K29"/>
  <c r="T28"/>
  <c r="R28"/>
  <c r="T39"/>
  <c r="R39"/>
  <c r="T38"/>
  <c r="R38"/>
  <c r="T27"/>
  <c r="R27"/>
  <c r="T26"/>
  <c r="J26"/>
  <c r="T37"/>
  <c r="R37"/>
  <c r="T36"/>
  <c r="R36"/>
  <c r="T25"/>
  <c r="R25"/>
  <c r="T24"/>
  <c r="R24"/>
  <c r="T35"/>
  <c r="R35"/>
  <c r="T23"/>
  <c r="R23"/>
  <c r="T22"/>
  <c r="R22"/>
  <c r="T21"/>
  <c r="R21"/>
  <c r="T20"/>
  <c r="R20"/>
  <c r="T19"/>
  <c r="R19"/>
  <c r="T18"/>
  <c r="R18"/>
  <c r="T17"/>
  <c r="R17"/>
  <c r="T16"/>
  <c r="R16"/>
  <c r="T15"/>
  <c r="R15"/>
  <c r="T14"/>
  <c r="R14"/>
  <c r="T13"/>
  <c r="R13"/>
  <c r="T34"/>
  <c r="R34"/>
  <c r="T33"/>
  <c r="R33"/>
  <c r="T11"/>
  <c r="R11"/>
  <c r="T10"/>
  <c r="R10"/>
  <c r="T9"/>
  <c r="R9"/>
  <c r="T8"/>
  <c r="R8"/>
  <c r="N27"/>
  <c r="N20" l="1"/>
  <c r="N38"/>
  <c r="N16"/>
  <c r="M29"/>
  <c r="N18"/>
  <c r="N24"/>
  <c r="N29"/>
  <c r="N30"/>
  <c r="N10"/>
  <c r="N17"/>
  <c r="N21"/>
  <c r="N35"/>
  <c r="N37"/>
  <c r="N26"/>
  <c r="M11"/>
  <c r="M13"/>
  <c r="M17"/>
  <c r="M21"/>
  <c r="M24"/>
  <c r="R26"/>
  <c r="M39"/>
  <c r="M8"/>
  <c r="N11"/>
  <c r="M33"/>
  <c r="N13"/>
  <c r="M14"/>
  <c r="M18"/>
  <c r="M22"/>
  <c r="M25"/>
  <c r="M26"/>
  <c r="N39"/>
  <c r="M28"/>
  <c r="M30"/>
  <c r="N8"/>
  <c r="M9"/>
  <c r="N33"/>
  <c r="M34"/>
  <c r="N14"/>
  <c r="M15"/>
  <c r="M19"/>
  <c r="N22"/>
  <c r="M23"/>
  <c r="N25"/>
  <c r="M36"/>
  <c r="M27"/>
  <c r="N28"/>
  <c r="N9"/>
  <c r="M10"/>
  <c r="N34"/>
  <c r="N15"/>
  <c r="M16"/>
  <c r="N19"/>
  <c r="M20"/>
  <c r="N23"/>
  <c r="M35"/>
  <c r="N36"/>
  <c r="M37"/>
  <c r="M38"/>
</calcChain>
</file>

<file path=xl/sharedStrings.xml><?xml version="1.0" encoding="utf-8"?>
<sst xmlns="http://schemas.openxmlformats.org/spreadsheetml/2006/main" count="366" uniqueCount="164">
  <si>
    <t>Application Number</t>
  </si>
  <si>
    <t>Name of Contact Person</t>
  </si>
  <si>
    <t>Name of Developers</t>
  </si>
  <si>
    <t>Name of Development</t>
  </si>
  <si>
    <t>County</t>
  </si>
  <si>
    <t>Total Set Aside Units</t>
  </si>
  <si>
    <t>Florida Job Creation Preference</t>
  </si>
  <si>
    <t>Lottery Number</t>
  </si>
  <si>
    <t>Total Points</t>
  </si>
  <si>
    <t>Per Unit Construction Funding Preference</t>
  </si>
  <si>
    <t>Eligible For Funding?</t>
  </si>
  <si>
    <t>Demo. Commitment</t>
  </si>
  <si>
    <t>Dev Category</t>
  </si>
  <si>
    <t>SAIL Request per Set-Aside</t>
  </si>
  <si>
    <t>SAIL Request</t>
  </si>
  <si>
    <t>County Size</t>
  </si>
  <si>
    <t>SAIL Funding Balance</t>
  </si>
  <si>
    <t>Small County Funding Balance</t>
  </si>
  <si>
    <t>Medium County Funding Balance</t>
  </si>
  <si>
    <t>Large County Funding Balance</t>
  </si>
  <si>
    <t>Family Demographic Funding Balance</t>
  </si>
  <si>
    <t>Elderly Demographic Funding Balance</t>
  </si>
  <si>
    <t>Palm Beach</t>
  </si>
  <si>
    <t>St. Lucie</t>
  </si>
  <si>
    <t>Duval</t>
  </si>
  <si>
    <t>Miami-Dade</t>
  </si>
  <si>
    <t>Lee</t>
  </si>
  <si>
    <t>Broward</t>
  </si>
  <si>
    <t>Hillsborough</t>
  </si>
  <si>
    <t>Pinellas</t>
  </si>
  <si>
    <t>Brevard</t>
  </si>
  <si>
    <t>Total ELI Funding</t>
  </si>
  <si>
    <t>ELI Request</t>
  </si>
  <si>
    <t>Manatee</t>
  </si>
  <si>
    <t>Marion</t>
  </si>
  <si>
    <t>Orange</t>
  </si>
  <si>
    <t>Pasco</t>
  </si>
  <si>
    <t>Hernando</t>
  </si>
  <si>
    <t>Lake</t>
  </si>
  <si>
    <t>Fund?</t>
  </si>
  <si>
    <t>Meets the Geographic Funding Test</t>
  </si>
  <si>
    <t>Meets the Demographic Funding Test</t>
  </si>
  <si>
    <t>County Award Tally</t>
  </si>
  <si>
    <t>If Miami-Dade County, Local Gov't Contribution amount</t>
  </si>
  <si>
    <t>2014-409S</t>
  </si>
  <si>
    <t>2014-410S</t>
  </si>
  <si>
    <t>2014-411S</t>
  </si>
  <si>
    <t>2014-412S</t>
  </si>
  <si>
    <t>2014-413S</t>
  </si>
  <si>
    <t>2014-414S</t>
  </si>
  <si>
    <t>2014-415S</t>
  </si>
  <si>
    <t>2014-416S</t>
  </si>
  <si>
    <t>2014-417S</t>
  </si>
  <si>
    <t>2014-418S</t>
  </si>
  <si>
    <t>2014-419S</t>
  </si>
  <si>
    <t>2014-420S</t>
  </si>
  <si>
    <t>2014-421S</t>
  </si>
  <si>
    <t>2014-422S</t>
  </si>
  <si>
    <t>2014-423S</t>
  </si>
  <si>
    <t>2014-424S</t>
  </si>
  <si>
    <t>2014-425S</t>
  </si>
  <si>
    <t>2014-426S</t>
  </si>
  <si>
    <t>2014-427S</t>
  </si>
  <si>
    <t>2014-428S</t>
  </si>
  <si>
    <t>2014-429S</t>
  </si>
  <si>
    <t>2014-430S</t>
  </si>
  <si>
    <t>2014-431S</t>
  </si>
  <si>
    <t>2014-433S</t>
  </si>
  <si>
    <t>2014-434S</t>
  </si>
  <si>
    <t>2014-435S</t>
  </si>
  <si>
    <t>2014-436S</t>
  </si>
  <si>
    <t>Garden Trail</t>
  </si>
  <si>
    <t xml:space="preserve">Oakridge at Palmetto   </t>
  </si>
  <si>
    <t>Orangewood Village Apartments</t>
  </si>
  <si>
    <t>Spring Manor</t>
  </si>
  <si>
    <t>Keys Crossing</t>
  </si>
  <si>
    <t>Landings Port Richey Senior Housing</t>
  </si>
  <si>
    <t>Superior Manor Apartments</t>
  </si>
  <si>
    <t>Lake Worth Commons</t>
  </si>
  <si>
    <t>Brookside Square</t>
  </si>
  <si>
    <t>Caribbean Village</t>
  </si>
  <si>
    <t>Brookside Village</t>
  </si>
  <si>
    <t>Stevens Duval</t>
  </si>
  <si>
    <t>Oasis at Renaissance Preserve</t>
  </si>
  <si>
    <t>The Villages Apartments, Phase I</t>
  </si>
  <si>
    <t>Mount Carmel Gardens</t>
  </si>
  <si>
    <t xml:space="preserve">Laurel Hills </t>
  </si>
  <si>
    <t>Residences at Crystal Lake</t>
  </si>
  <si>
    <t>Cathedral Terrace</t>
  </si>
  <si>
    <t>Hacienda de Ybor</t>
  </si>
  <si>
    <t>Cypress View Apartments</t>
  </si>
  <si>
    <t>Royal Palm Place</t>
  </si>
  <si>
    <t>Crane Creek Apartments</t>
  </si>
  <si>
    <t xml:space="preserve">Trinity Towers East </t>
  </si>
  <si>
    <t>Prospect Towers</t>
  </si>
  <si>
    <t>Valencia Grove</t>
  </si>
  <si>
    <t>Martin Fine Villas</t>
  </si>
  <si>
    <t>Courtside  Family Apartments</t>
  </si>
  <si>
    <t>Anderson Terrace Apartments</t>
  </si>
  <si>
    <t>Orchid Estates</t>
  </si>
  <si>
    <t>La Joya Estates</t>
  </si>
  <si>
    <t>L</t>
  </si>
  <si>
    <t>M</t>
  </si>
  <si>
    <t>Brianne E. Heffner</t>
  </si>
  <si>
    <t>Southport Development, Inc., a Washington corporation, doing business in Florida as Southport Development Services, Inc.</t>
  </si>
  <si>
    <t xml:space="preserve">Matthew  Rieger   </t>
  </si>
  <si>
    <t xml:space="preserve">HTG Oakridge Developer, LLC  </t>
  </si>
  <si>
    <t>Francisco A. Rojo</t>
  </si>
  <si>
    <t>Landmark Development Corp.; Affordable Housing Solutions for Florida, Inc.</t>
  </si>
  <si>
    <t>Joe Hall</t>
  </si>
  <si>
    <t>National Church Residences Corporation</t>
  </si>
  <si>
    <t>Elon J. Metoyer</t>
  </si>
  <si>
    <t>New Urban Development, LLC; Brookstone Partners, LLC</t>
  </si>
  <si>
    <t>Shawn Wilson</t>
  </si>
  <si>
    <t>Brookside Redevelopment Associates, LLC</t>
  </si>
  <si>
    <t>David O. Deutch</t>
  </si>
  <si>
    <t>Pinnacle Housing Group, LLC; South Miami Heights Community Development Corporation</t>
  </si>
  <si>
    <t>Dorethia L. Garland</t>
  </si>
  <si>
    <t>Integral Development LLC; Southwest Florida Affordable Housing Choice Foundation, Inc.</t>
  </si>
  <si>
    <t>New Urban Development, LLC; CSG Development Services II, LLC</t>
  </si>
  <si>
    <t>Steven C.. Hydinger</t>
  </si>
  <si>
    <t>BREC Development, LLC</t>
  </si>
  <si>
    <t>Thomas F. Flynn</t>
  </si>
  <si>
    <t>Flynn Development Corporation</t>
  </si>
  <si>
    <t>Robert G. Hoskins</t>
  </si>
  <si>
    <t>NuRock Development Partners, Inc.</t>
  </si>
  <si>
    <t>Cathedral Terrace Redevelopment Associates, LLC</t>
  </si>
  <si>
    <t>Matthew  Rieger</t>
  </si>
  <si>
    <t>HCHA Omaha Developer, LLC; HTG Omaha Developer, LLC</t>
  </si>
  <si>
    <t>Landmark Development Corp.; Baobab Development, Inc.</t>
  </si>
  <si>
    <t>Rodger L.. Brown, Jr.</t>
  </si>
  <si>
    <t>Preservation of Affordable Housing, LLC</t>
  </si>
  <si>
    <t xml:space="preserve">Rodger  L.. Brown, Jr. </t>
  </si>
  <si>
    <t>Megan S. Carr</t>
  </si>
  <si>
    <t>Prospect Towers of Clearwater, Inc.; Sunshine Development Group, LLC</t>
  </si>
  <si>
    <t>Matthew Rieger</t>
  </si>
  <si>
    <t>HTG Valencia Developer, LLC</t>
  </si>
  <si>
    <t>Alberto Milo, Jr.</t>
  </si>
  <si>
    <t>Martin Fine Villas Developer, LLC</t>
  </si>
  <si>
    <t>AMC HTG  1 Developer, LLC</t>
  </si>
  <si>
    <t xml:space="preserve">Matthew Rieger   </t>
  </si>
  <si>
    <t>HTG Anderson Developer, LLC</t>
  </si>
  <si>
    <t>Lewis Swezy</t>
  </si>
  <si>
    <t>Lewis Swezy; RS Development Corp.</t>
  </si>
  <si>
    <t>NC</t>
  </si>
  <si>
    <t>A/R</t>
  </si>
  <si>
    <t>A/ETP</t>
  </si>
  <si>
    <t>Redev.</t>
  </si>
  <si>
    <t>F</t>
  </si>
  <si>
    <t>ETP</t>
  </si>
  <si>
    <t>E</t>
  </si>
  <si>
    <t>Y</t>
  </si>
  <si>
    <t>NA</t>
  </si>
  <si>
    <t>N</t>
  </si>
  <si>
    <t>If Miami-Dade County, Local Gov't Contribution amount used for funding selection</t>
  </si>
  <si>
    <t>Eligible Applications</t>
  </si>
  <si>
    <t>Ineligible Applications</t>
  </si>
  <si>
    <t>2014-432S*</t>
  </si>
  <si>
    <t>2014-437S**</t>
  </si>
  <si>
    <t>2014-438S**</t>
  </si>
  <si>
    <t>*SAIL Request Amount was adjusted during scoring.  This also affected the SAIL Request Per Set-Aside Unit tie-breaker calculation</t>
  </si>
  <si>
    <t>**ELI Request Amount was adjusted during scoring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</si>
  <si>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</si>
  <si>
    <t>On October 30, 2014, the Board of Directors of Florida Housing Finance Corporation approved the Review Committee’s motion to adopt the scoring results above.</t>
  </si>
</sst>
</file>

<file path=xl/styles.xml><?xml version="1.0" encoding="utf-8"?>
<styleSheet xmlns="http://schemas.openxmlformats.org/spreadsheetml/2006/main">
  <numFmts count="3">
    <numFmt numFmtId="164" formatCode="&quot;$&quot;#,##0.00_);[Red]\(&quot;$&quot;#,##0.00\)"/>
    <numFmt numFmtId="165" formatCode="_(* #,##0.00_);_(* \(#,##0.00\);_(* &quot;-&quot;??_);_(@_)"/>
    <numFmt numFmtId="166" formatCode="#,##0.0_);[Red]\(#,##0.0\)"/>
  </numFmts>
  <fonts count="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textRotation="90" wrapText="1"/>
      <protection locked="0"/>
    </xf>
    <xf numFmtId="0" fontId="3" fillId="0" borderId="0" xfId="0" applyFont="1" applyFill="1" applyAlignment="1">
      <alignment horizontal="center" textRotation="90" readingOrder="1"/>
    </xf>
    <xf numFmtId="0" fontId="4" fillId="0" borderId="1" xfId="0" applyFont="1" applyFill="1" applyBorder="1" applyAlignment="1" applyProtection="1">
      <alignment vertical="center" wrapText="1" readingOrder="1"/>
      <protection locked="0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4" fillId="0" borderId="1" xfId="0" applyNumberFormat="1" applyFont="1" applyFill="1" applyBorder="1" applyAlignment="1" applyProtection="1">
      <alignment vertical="center" wrapText="1" readingOrder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 applyProtection="1">
      <alignment vertical="center" wrapText="1" readingOrder="1"/>
      <protection locked="0"/>
    </xf>
    <xf numFmtId="0" fontId="4" fillId="0" borderId="0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64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Border="1" applyAlignment="1" applyProtection="1">
      <alignment vertical="center" wrapText="1" readingOrder="1"/>
      <protection locked="0"/>
    </xf>
    <xf numFmtId="0" fontId="3" fillId="0" borderId="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64" fontId="3" fillId="0" borderId="0" xfId="0" applyNumberFormat="1" applyFont="1" applyFill="1" applyBorder="1" applyAlignment="1" applyProtection="1">
      <alignment vertical="center" wrapText="1" readingOrder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Border="1" applyAlignment="1" applyProtection="1">
      <alignment vertical="center" readingOrder="1"/>
      <protection locked="0"/>
    </xf>
    <xf numFmtId="0" fontId="3" fillId="0" borderId="3" xfId="0" applyFont="1" applyFill="1" applyBorder="1" applyAlignment="1" applyProtection="1">
      <alignment horizontal="center" textRotation="90" wrapText="1"/>
      <protection locked="0"/>
    </xf>
    <xf numFmtId="0" fontId="3" fillId="0" borderId="6" xfId="0" applyFont="1" applyFill="1" applyBorder="1" applyAlignment="1" applyProtection="1">
      <alignment horizontal="center" textRotation="90" wrapText="1" readingOrder="1"/>
      <protection locked="0"/>
    </xf>
    <xf numFmtId="0" fontId="3" fillId="0" borderId="6" xfId="0" applyFont="1" applyFill="1" applyBorder="1" applyAlignment="1" applyProtection="1">
      <alignment horizontal="center" textRotation="90" wrapText="1"/>
      <protection locked="0"/>
    </xf>
    <xf numFmtId="0" fontId="4" fillId="0" borderId="5" xfId="0" applyFont="1" applyFill="1" applyBorder="1" applyAlignment="1" applyProtection="1">
      <alignment vertical="center" wrapText="1" readingOrder="1"/>
      <protection locked="0"/>
    </xf>
    <xf numFmtId="0" fontId="4" fillId="0" borderId="5" xfId="0" applyFont="1" applyFill="1" applyBorder="1" applyAlignment="1" applyProtection="1">
      <alignment horizontal="center" vertical="center" wrapText="1" readingOrder="1"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164" fontId="4" fillId="0" borderId="5" xfId="0" applyNumberFormat="1" applyFont="1" applyFill="1" applyBorder="1" applyAlignment="1" applyProtection="1">
      <alignment vertical="center" wrapText="1" readingOrder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166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wrapText="1" readingOrder="1"/>
      <protection locked="0"/>
    </xf>
    <xf numFmtId="165" fontId="3" fillId="0" borderId="1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</cellXfs>
  <cellStyles count="4">
    <cellStyle name="Comma" xfId="1" builtinId="3"/>
    <cellStyle name="Comma 2" xfId="2"/>
    <cellStyle name="Normal" xfId="0" builtinId="0"/>
    <cellStyle name="Normal 2" xfId="3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CC"/>
      <color rgb="FF0000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showGridLines="0" tabSelected="1" zoomScale="70" zoomScaleNormal="70" workbookViewId="0">
      <pane xSplit="1" ySplit="6" topLeftCell="B36" activePane="bottomRight" state="frozen"/>
      <selection pane="topRight" activeCell="B1" sqref="B1"/>
      <selection pane="bottomLeft" activeCell="A2" sqref="A2"/>
      <selection pane="bottomRight" activeCell="C42" sqref="C42"/>
    </sheetView>
  </sheetViews>
  <sheetFormatPr defaultColWidth="9.140625" defaultRowHeight="12"/>
  <cols>
    <col min="1" max="1" width="9.140625" style="2" customWidth="1"/>
    <col min="2" max="2" width="17.28515625" style="9" customWidth="1"/>
    <col min="3" max="3" width="11.42578125" style="2" bestFit="1" customWidth="1"/>
    <col min="4" max="4" width="5.42578125" style="2" customWidth="1"/>
    <col min="5" max="5" width="15.28515625" style="2" customWidth="1"/>
    <col min="6" max="6" width="20.42578125" style="2" customWidth="1"/>
    <col min="7" max="7" width="5.42578125" style="2" customWidth="1"/>
    <col min="8" max="8" width="5.42578125" style="10" customWidth="1"/>
    <col min="9" max="9" width="5.42578125" style="2" customWidth="1"/>
    <col min="10" max="10" width="13" style="2" bestFit="1" customWidth="1"/>
    <col min="11" max="11" width="12.5703125" style="2" customWidth="1"/>
    <col min="12" max="12" width="5.42578125" style="2" bestFit="1" customWidth="1"/>
    <col min="13" max="14" width="7.85546875" style="2" bestFit="1" customWidth="1"/>
    <col min="15" max="16" width="5.42578125" style="2" customWidth="1"/>
    <col min="17" max="17" width="7.42578125" style="2" bestFit="1" customWidth="1"/>
    <col min="18" max="18" width="11.85546875" style="2" customWidth="1"/>
    <col min="19" max="19" width="10.5703125" style="2" bestFit="1" customWidth="1"/>
    <col min="20" max="20" width="12.5703125" style="2" hidden="1" customWidth="1"/>
    <col min="21" max="21" width="7.85546875" style="2" bestFit="1" customWidth="1"/>
    <col min="22" max="22" width="3.140625" style="2" bestFit="1" customWidth="1"/>
    <col min="23" max="23" width="3.140625" style="10" hidden="1" customWidth="1"/>
    <col min="24" max="16384" width="9.140625" style="2"/>
  </cols>
  <sheetData>
    <row r="1" spans="1:23" s="3" customFormat="1" ht="12.95" customHeight="1">
      <c r="B1" s="4"/>
      <c r="C1" s="53" t="s">
        <v>16</v>
      </c>
      <c r="D1" s="54"/>
      <c r="E1" s="54"/>
      <c r="F1" s="52">
        <v>64408800</v>
      </c>
      <c r="G1" s="52"/>
      <c r="H1" s="4"/>
      <c r="I1" s="53" t="s">
        <v>17</v>
      </c>
      <c r="J1" s="54"/>
      <c r="K1" s="54"/>
      <c r="L1" s="54"/>
      <c r="M1" s="55"/>
      <c r="N1" s="56">
        <v>6440880</v>
      </c>
      <c r="O1" s="56"/>
      <c r="R1" s="5"/>
    </row>
    <row r="2" spans="1:23" s="3" customFormat="1" ht="12.95" customHeight="1">
      <c r="B2" s="4"/>
      <c r="C2" s="53" t="s">
        <v>20</v>
      </c>
      <c r="D2" s="54"/>
      <c r="E2" s="55"/>
      <c r="F2" s="56">
        <v>46830000</v>
      </c>
      <c r="G2" s="56"/>
      <c r="H2" s="4"/>
      <c r="I2" s="53" t="s">
        <v>18</v>
      </c>
      <c r="J2" s="54"/>
      <c r="K2" s="54"/>
      <c r="L2" s="54"/>
      <c r="M2" s="55"/>
      <c r="N2" s="56">
        <v>23831256</v>
      </c>
      <c r="O2" s="56"/>
      <c r="R2" s="5"/>
    </row>
    <row r="3" spans="1:23" s="3" customFormat="1" ht="12.95" customHeight="1">
      <c r="C3" s="53" t="s">
        <v>21</v>
      </c>
      <c r="D3" s="54"/>
      <c r="E3" s="55"/>
      <c r="F3" s="56">
        <v>17578800</v>
      </c>
      <c r="G3" s="56"/>
      <c r="H3" s="4"/>
      <c r="I3" s="53" t="s">
        <v>19</v>
      </c>
      <c r="J3" s="54"/>
      <c r="K3" s="54"/>
      <c r="L3" s="54"/>
      <c r="M3" s="55"/>
      <c r="N3" s="56">
        <v>34136664</v>
      </c>
      <c r="O3" s="56"/>
      <c r="R3" s="5"/>
    </row>
    <row r="4" spans="1:23" s="7" customFormat="1" ht="12.95" customHeight="1">
      <c r="A4" s="57"/>
      <c r="B4" s="57"/>
      <c r="C4" s="53" t="s">
        <v>31</v>
      </c>
      <c r="D4" s="54"/>
      <c r="E4" s="55"/>
      <c r="F4" s="56">
        <v>0</v>
      </c>
      <c r="G4" s="56"/>
      <c r="T4" s="6"/>
    </row>
    <row r="5" spans="1:23" ht="12.95" customHeight="1">
      <c r="A5" s="8"/>
    </row>
    <row r="6" spans="1:23" s="12" customFormat="1" ht="101.45" customHeight="1">
      <c r="A6" s="39" t="s">
        <v>0</v>
      </c>
      <c r="B6" s="39" t="s">
        <v>3</v>
      </c>
      <c r="C6" s="39" t="s">
        <v>4</v>
      </c>
      <c r="D6" s="40" t="s">
        <v>15</v>
      </c>
      <c r="E6" s="39" t="s">
        <v>1</v>
      </c>
      <c r="F6" s="39" t="s">
        <v>2</v>
      </c>
      <c r="G6" s="39" t="s">
        <v>12</v>
      </c>
      <c r="H6" s="39" t="s">
        <v>11</v>
      </c>
      <c r="I6" s="39" t="s">
        <v>5</v>
      </c>
      <c r="J6" s="39" t="s">
        <v>14</v>
      </c>
      <c r="K6" s="39" t="s">
        <v>32</v>
      </c>
      <c r="L6" s="39" t="s">
        <v>10</v>
      </c>
      <c r="M6" s="39" t="s">
        <v>40</v>
      </c>
      <c r="N6" s="39" t="s">
        <v>41</v>
      </c>
      <c r="O6" s="39" t="s">
        <v>42</v>
      </c>
      <c r="P6" s="39" t="s">
        <v>8</v>
      </c>
      <c r="Q6" s="39" t="s">
        <v>9</v>
      </c>
      <c r="R6" s="39" t="s">
        <v>13</v>
      </c>
      <c r="S6" s="39" t="s">
        <v>43</v>
      </c>
      <c r="T6" s="39" t="s">
        <v>154</v>
      </c>
      <c r="U6" s="39" t="s">
        <v>6</v>
      </c>
      <c r="V6" s="39" t="s">
        <v>7</v>
      </c>
      <c r="W6" s="11" t="s">
        <v>39</v>
      </c>
    </row>
    <row r="7" spans="1:23" s="12" customFormat="1" ht="29.45" customHeight="1">
      <c r="A7" s="51" t="s">
        <v>155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38"/>
    </row>
    <row r="8" spans="1:23" ht="72">
      <c r="A8" s="41" t="s">
        <v>44</v>
      </c>
      <c r="B8" s="41" t="s">
        <v>71</v>
      </c>
      <c r="C8" s="41" t="s">
        <v>29</v>
      </c>
      <c r="D8" s="42" t="s">
        <v>101</v>
      </c>
      <c r="E8" s="41" t="s">
        <v>103</v>
      </c>
      <c r="F8" s="41" t="s">
        <v>104</v>
      </c>
      <c r="G8" s="42" t="s">
        <v>144</v>
      </c>
      <c r="H8" s="42" t="s">
        <v>148</v>
      </c>
      <c r="I8" s="43">
        <v>76</v>
      </c>
      <c r="J8" s="44">
        <v>4100000</v>
      </c>
      <c r="K8" s="44">
        <v>185700</v>
      </c>
      <c r="L8" s="45" t="s">
        <v>151</v>
      </c>
      <c r="M8" s="45" t="str">
        <f t="shared" ref="M8:M30" si="0">IF($W8="Y","Y",IF(AND(D8="S",$J8&lt;=$N$1),"Y",IF(AND(D8="S",$J8&gt;$N$1),"N",IF(AND(D8="M",$J8&lt;=$N$2),"Y",IF(AND(D8="M",$J8&gt;$N$2),"N",IF(AND(D8="L",$J8&lt;=$N$3),"Y","N"))))))</f>
        <v>Y</v>
      </c>
      <c r="N8" s="45" t="str">
        <f t="shared" ref="N8:N30" si="1">IF($W8="Y","Y",IF(AND(OR(H8="ETP",H8="E"),$J8&lt;=$F$3),"Y",IF(AND(OR(H8="ETP",H8="E"),$J8&gt;$F$3),"N",IF(AND(H8="F",$J8&lt;=$F$2),"Y","N"))))</f>
        <v>Y</v>
      </c>
      <c r="O8" s="45">
        <v>0</v>
      </c>
      <c r="P8" s="46">
        <v>23</v>
      </c>
      <c r="Q8" s="45" t="s">
        <v>151</v>
      </c>
      <c r="R8" s="47">
        <f t="shared" ref="R8:R30" si="2">J8/I8</f>
        <v>53947.368421052633</v>
      </c>
      <c r="S8" s="48">
        <v>0</v>
      </c>
      <c r="T8" s="48">
        <f t="shared" ref="T8:T30" si="3">IF(S8&gt;=5000000,5000000,S8)</f>
        <v>0</v>
      </c>
      <c r="U8" s="45" t="s">
        <v>151</v>
      </c>
      <c r="V8" s="43">
        <v>27</v>
      </c>
      <c r="W8" s="1"/>
    </row>
    <row r="9" spans="1:23" ht="24">
      <c r="A9" s="13" t="s">
        <v>45</v>
      </c>
      <c r="B9" s="13" t="s">
        <v>72</v>
      </c>
      <c r="C9" s="13" t="s">
        <v>33</v>
      </c>
      <c r="D9" s="14" t="s">
        <v>102</v>
      </c>
      <c r="E9" s="13" t="s">
        <v>105</v>
      </c>
      <c r="F9" s="13" t="s">
        <v>106</v>
      </c>
      <c r="G9" s="14" t="s">
        <v>145</v>
      </c>
      <c r="H9" s="14" t="s">
        <v>148</v>
      </c>
      <c r="I9" s="15">
        <v>144</v>
      </c>
      <c r="J9" s="16">
        <v>5000000</v>
      </c>
      <c r="K9" s="16">
        <v>385600</v>
      </c>
      <c r="L9" s="17" t="s">
        <v>151</v>
      </c>
      <c r="M9" s="17" t="str">
        <f t="shared" si="0"/>
        <v>Y</v>
      </c>
      <c r="N9" s="17" t="str">
        <f t="shared" si="1"/>
        <v>Y</v>
      </c>
      <c r="O9" s="17">
        <v>0</v>
      </c>
      <c r="P9" s="18">
        <v>23</v>
      </c>
      <c r="Q9" s="17" t="s">
        <v>151</v>
      </c>
      <c r="R9" s="19">
        <f t="shared" si="2"/>
        <v>34722.222222222219</v>
      </c>
      <c r="S9" s="20">
        <v>0</v>
      </c>
      <c r="T9" s="20">
        <f t="shared" si="3"/>
        <v>0</v>
      </c>
      <c r="U9" s="17" t="s">
        <v>151</v>
      </c>
      <c r="V9" s="15">
        <v>28</v>
      </c>
      <c r="W9" s="1"/>
    </row>
    <row r="10" spans="1:23" ht="72">
      <c r="A10" s="13" t="s">
        <v>46</v>
      </c>
      <c r="B10" s="13" t="s">
        <v>73</v>
      </c>
      <c r="C10" s="13" t="s">
        <v>23</v>
      </c>
      <c r="D10" s="14" t="s">
        <v>102</v>
      </c>
      <c r="E10" s="13" t="s">
        <v>103</v>
      </c>
      <c r="F10" s="13" t="s">
        <v>104</v>
      </c>
      <c r="G10" s="14" t="s">
        <v>145</v>
      </c>
      <c r="H10" s="14" t="s">
        <v>148</v>
      </c>
      <c r="I10" s="15">
        <v>60</v>
      </c>
      <c r="J10" s="16">
        <v>1739000</v>
      </c>
      <c r="K10" s="16">
        <v>143400</v>
      </c>
      <c r="L10" s="17" t="s">
        <v>151</v>
      </c>
      <c r="M10" s="17" t="str">
        <f t="shared" si="0"/>
        <v>Y</v>
      </c>
      <c r="N10" s="17" t="str">
        <f t="shared" si="1"/>
        <v>Y</v>
      </c>
      <c r="O10" s="17">
        <v>0</v>
      </c>
      <c r="P10" s="18">
        <v>23</v>
      </c>
      <c r="Q10" s="17" t="s">
        <v>151</v>
      </c>
      <c r="R10" s="19">
        <f t="shared" si="2"/>
        <v>28983.333333333332</v>
      </c>
      <c r="S10" s="20">
        <v>0</v>
      </c>
      <c r="T10" s="20">
        <f t="shared" si="3"/>
        <v>0</v>
      </c>
      <c r="U10" s="17" t="s">
        <v>151</v>
      </c>
      <c r="V10" s="15">
        <v>30</v>
      </c>
      <c r="W10" s="1"/>
    </row>
    <row r="11" spans="1:23" ht="72">
      <c r="A11" s="13" t="s">
        <v>47</v>
      </c>
      <c r="B11" s="13" t="s">
        <v>74</v>
      </c>
      <c r="C11" s="13" t="s">
        <v>34</v>
      </c>
      <c r="D11" s="14" t="s">
        <v>102</v>
      </c>
      <c r="E11" s="13" t="s">
        <v>103</v>
      </c>
      <c r="F11" s="13" t="s">
        <v>104</v>
      </c>
      <c r="G11" s="14" t="s">
        <v>145</v>
      </c>
      <c r="H11" s="14" t="s">
        <v>148</v>
      </c>
      <c r="I11" s="15">
        <v>160</v>
      </c>
      <c r="J11" s="16">
        <v>4398240</v>
      </c>
      <c r="K11" s="16">
        <v>233600</v>
      </c>
      <c r="L11" s="17" t="s">
        <v>151</v>
      </c>
      <c r="M11" s="17" t="str">
        <f t="shared" si="0"/>
        <v>Y</v>
      </c>
      <c r="N11" s="17" t="str">
        <f t="shared" si="1"/>
        <v>Y</v>
      </c>
      <c r="O11" s="17">
        <v>0</v>
      </c>
      <c r="P11" s="18">
        <v>23</v>
      </c>
      <c r="Q11" s="17" t="s">
        <v>151</v>
      </c>
      <c r="R11" s="19">
        <f t="shared" si="2"/>
        <v>27489</v>
      </c>
      <c r="S11" s="20">
        <v>0</v>
      </c>
      <c r="T11" s="20">
        <f t="shared" si="3"/>
        <v>0</v>
      </c>
      <c r="U11" s="17" t="s">
        <v>151</v>
      </c>
      <c r="V11" s="15">
        <v>2</v>
      </c>
      <c r="W11" s="1"/>
    </row>
    <row r="12" spans="1:23" ht="36">
      <c r="A12" s="13" t="s">
        <v>50</v>
      </c>
      <c r="B12" s="13" t="s">
        <v>77</v>
      </c>
      <c r="C12" s="13" t="s">
        <v>25</v>
      </c>
      <c r="D12" s="14" t="s">
        <v>101</v>
      </c>
      <c r="E12" s="13" t="s">
        <v>111</v>
      </c>
      <c r="F12" s="13" t="s">
        <v>112</v>
      </c>
      <c r="G12" s="14" t="s">
        <v>144</v>
      </c>
      <c r="H12" s="14" t="s">
        <v>150</v>
      </c>
      <c r="I12" s="15">
        <v>139</v>
      </c>
      <c r="J12" s="16">
        <v>5000000</v>
      </c>
      <c r="K12" s="16">
        <v>462000</v>
      </c>
      <c r="L12" s="17" t="s">
        <v>151</v>
      </c>
      <c r="M12" s="17" t="str">
        <f t="shared" si="0"/>
        <v>Y</v>
      </c>
      <c r="N12" s="17" t="str">
        <f t="shared" si="1"/>
        <v>Y</v>
      </c>
      <c r="O12" s="17">
        <v>0</v>
      </c>
      <c r="P12" s="18">
        <v>23</v>
      </c>
      <c r="Q12" s="17" t="s">
        <v>152</v>
      </c>
      <c r="R12" s="19">
        <f t="shared" si="2"/>
        <v>35971.223021582737</v>
      </c>
      <c r="S12" s="20">
        <v>4170000</v>
      </c>
      <c r="T12" s="20">
        <f t="shared" si="3"/>
        <v>4170000</v>
      </c>
      <c r="U12" s="17" t="s">
        <v>151</v>
      </c>
      <c r="V12" s="15">
        <v>7</v>
      </c>
      <c r="W12" s="1"/>
    </row>
    <row r="13" spans="1:23" ht="72">
      <c r="A13" s="13" t="s">
        <v>51</v>
      </c>
      <c r="B13" s="13" t="s">
        <v>78</v>
      </c>
      <c r="C13" s="13" t="s">
        <v>22</v>
      </c>
      <c r="D13" s="14" t="s">
        <v>101</v>
      </c>
      <c r="E13" s="13" t="s">
        <v>103</v>
      </c>
      <c r="F13" s="13" t="s">
        <v>104</v>
      </c>
      <c r="G13" s="14" t="s">
        <v>144</v>
      </c>
      <c r="H13" s="14" t="s">
        <v>148</v>
      </c>
      <c r="I13" s="15">
        <v>120</v>
      </c>
      <c r="J13" s="16">
        <v>4666680</v>
      </c>
      <c r="K13" s="16">
        <v>453000</v>
      </c>
      <c r="L13" s="17" t="s">
        <v>151</v>
      </c>
      <c r="M13" s="17" t="str">
        <f t="shared" si="0"/>
        <v>Y</v>
      </c>
      <c r="N13" s="17" t="str">
        <f t="shared" si="1"/>
        <v>Y</v>
      </c>
      <c r="O13" s="17">
        <v>0</v>
      </c>
      <c r="P13" s="18">
        <v>23</v>
      </c>
      <c r="Q13" s="17" t="s">
        <v>151</v>
      </c>
      <c r="R13" s="19">
        <f t="shared" si="2"/>
        <v>38889</v>
      </c>
      <c r="S13" s="20">
        <v>0</v>
      </c>
      <c r="T13" s="20">
        <f t="shared" si="3"/>
        <v>0</v>
      </c>
      <c r="U13" s="17" t="s">
        <v>151</v>
      </c>
      <c r="V13" s="15">
        <v>8</v>
      </c>
      <c r="W13" s="1"/>
    </row>
    <row r="14" spans="1:23" ht="36">
      <c r="A14" s="13" t="s">
        <v>52</v>
      </c>
      <c r="B14" s="13" t="s">
        <v>79</v>
      </c>
      <c r="C14" s="13" t="s">
        <v>29</v>
      </c>
      <c r="D14" s="14" t="s">
        <v>101</v>
      </c>
      <c r="E14" s="13" t="s">
        <v>113</v>
      </c>
      <c r="F14" s="13" t="s">
        <v>114</v>
      </c>
      <c r="G14" s="14" t="s">
        <v>145</v>
      </c>
      <c r="H14" s="14" t="s">
        <v>148</v>
      </c>
      <c r="I14" s="15">
        <v>142</v>
      </c>
      <c r="J14" s="16">
        <v>4400000</v>
      </c>
      <c r="K14" s="16">
        <v>383600</v>
      </c>
      <c r="L14" s="17" t="s">
        <v>151</v>
      </c>
      <c r="M14" s="17" t="str">
        <f t="shared" si="0"/>
        <v>Y</v>
      </c>
      <c r="N14" s="17" t="str">
        <f t="shared" si="1"/>
        <v>Y</v>
      </c>
      <c r="O14" s="17">
        <v>0</v>
      </c>
      <c r="P14" s="18">
        <v>23</v>
      </c>
      <c r="Q14" s="17" t="s">
        <v>151</v>
      </c>
      <c r="R14" s="19">
        <f t="shared" si="2"/>
        <v>30985.915492957745</v>
      </c>
      <c r="S14" s="20">
        <v>0</v>
      </c>
      <c r="T14" s="20">
        <f t="shared" si="3"/>
        <v>0</v>
      </c>
      <c r="U14" s="17" t="s">
        <v>151</v>
      </c>
      <c r="V14" s="15">
        <v>10</v>
      </c>
      <c r="W14" s="1"/>
    </row>
    <row r="15" spans="1:23" ht="60">
      <c r="A15" s="13" t="s">
        <v>53</v>
      </c>
      <c r="B15" s="13" t="s">
        <v>80</v>
      </c>
      <c r="C15" s="13" t="s">
        <v>25</v>
      </c>
      <c r="D15" s="14" t="s">
        <v>101</v>
      </c>
      <c r="E15" s="13" t="s">
        <v>115</v>
      </c>
      <c r="F15" s="13" t="s">
        <v>116</v>
      </c>
      <c r="G15" s="14" t="s">
        <v>144</v>
      </c>
      <c r="H15" s="14" t="s">
        <v>150</v>
      </c>
      <c r="I15" s="15">
        <v>82</v>
      </c>
      <c r="J15" s="16">
        <v>5000000</v>
      </c>
      <c r="K15" s="16">
        <v>362400</v>
      </c>
      <c r="L15" s="17" t="s">
        <v>151</v>
      </c>
      <c r="M15" s="17" t="str">
        <f t="shared" si="0"/>
        <v>Y</v>
      </c>
      <c r="N15" s="17" t="str">
        <f t="shared" si="1"/>
        <v>Y</v>
      </c>
      <c r="O15" s="17">
        <v>0</v>
      </c>
      <c r="P15" s="18">
        <v>23</v>
      </c>
      <c r="Q15" s="17" t="s">
        <v>152</v>
      </c>
      <c r="R15" s="19">
        <f t="shared" si="2"/>
        <v>60975.609756097561</v>
      </c>
      <c r="S15" s="20">
        <v>5000000</v>
      </c>
      <c r="T15" s="20">
        <f t="shared" si="3"/>
        <v>5000000</v>
      </c>
      <c r="U15" s="17" t="s">
        <v>151</v>
      </c>
      <c r="V15" s="15">
        <v>12</v>
      </c>
      <c r="W15" s="1"/>
    </row>
    <row r="16" spans="1:23" ht="72">
      <c r="A16" s="13" t="s">
        <v>54</v>
      </c>
      <c r="B16" s="13" t="s">
        <v>81</v>
      </c>
      <c r="C16" s="13" t="s">
        <v>26</v>
      </c>
      <c r="D16" s="14" t="s">
        <v>102</v>
      </c>
      <c r="E16" s="13" t="s">
        <v>103</v>
      </c>
      <c r="F16" s="13" t="s">
        <v>104</v>
      </c>
      <c r="G16" s="14" t="s">
        <v>145</v>
      </c>
      <c r="H16" s="14" t="s">
        <v>148</v>
      </c>
      <c r="I16" s="15">
        <v>50</v>
      </c>
      <c r="J16" s="16">
        <v>1989000</v>
      </c>
      <c r="K16" s="16">
        <v>145300</v>
      </c>
      <c r="L16" s="17" t="s">
        <v>151</v>
      </c>
      <c r="M16" s="17" t="str">
        <f t="shared" si="0"/>
        <v>Y</v>
      </c>
      <c r="N16" s="17" t="str">
        <f t="shared" si="1"/>
        <v>Y</v>
      </c>
      <c r="O16" s="17">
        <v>0</v>
      </c>
      <c r="P16" s="18">
        <v>23</v>
      </c>
      <c r="Q16" s="17" t="s">
        <v>151</v>
      </c>
      <c r="R16" s="19">
        <f t="shared" si="2"/>
        <v>39780</v>
      </c>
      <c r="S16" s="20">
        <v>0</v>
      </c>
      <c r="T16" s="20">
        <f t="shared" si="3"/>
        <v>0</v>
      </c>
      <c r="U16" s="17" t="s">
        <v>151</v>
      </c>
      <c r="V16" s="15">
        <v>13</v>
      </c>
      <c r="W16" s="1"/>
    </row>
    <row r="17" spans="1:23" ht="72">
      <c r="A17" s="13" t="s">
        <v>55</v>
      </c>
      <c r="B17" s="13" t="s">
        <v>82</v>
      </c>
      <c r="C17" s="13" t="s">
        <v>24</v>
      </c>
      <c r="D17" s="14" t="s">
        <v>101</v>
      </c>
      <c r="E17" s="13" t="s">
        <v>103</v>
      </c>
      <c r="F17" s="13" t="s">
        <v>104</v>
      </c>
      <c r="G17" s="14" t="s">
        <v>145</v>
      </c>
      <c r="H17" s="14" t="s">
        <v>150</v>
      </c>
      <c r="I17" s="15">
        <v>52</v>
      </c>
      <c r="J17" s="16">
        <v>1800000</v>
      </c>
      <c r="K17" s="16">
        <v>183600</v>
      </c>
      <c r="L17" s="17" t="s">
        <v>151</v>
      </c>
      <c r="M17" s="17" t="str">
        <f t="shared" si="0"/>
        <v>Y</v>
      </c>
      <c r="N17" s="17" t="str">
        <f t="shared" si="1"/>
        <v>Y</v>
      </c>
      <c r="O17" s="17">
        <v>0</v>
      </c>
      <c r="P17" s="18">
        <v>23</v>
      </c>
      <c r="Q17" s="17" t="s">
        <v>151</v>
      </c>
      <c r="R17" s="19">
        <f t="shared" si="2"/>
        <v>34615.384615384617</v>
      </c>
      <c r="S17" s="20">
        <v>0</v>
      </c>
      <c r="T17" s="20">
        <f t="shared" si="3"/>
        <v>0</v>
      </c>
      <c r="U17" s="17" t="s">
        <v>151</v>
      </c>
      <c r="V17" s="15">
        <v>15</v>
      </c>
      <c r="W17" s="1"/>
    </row>
    <row r="18" spans="1:23" ht="48">
      <c r="A18" s="13" t="s">
        <v>56</v>
      </c>
      <c r="B18" s="13" t="s">
        <v>83</v>
      </c>
      <c r="C18" s="13" t="s">
        <v>26</v>
      </c>
      <c r="D18" s="14" t="s">
        <v>102</v>
      </c>
      <c r="E18" s="13" t="s">
        <v>117</v>
      </c>
      <c r="F18" s="13" t="s">
        <v>118</v>
      </c>
      <c r="G18" s="14" t="s">
        <v>147</v>
      </c>
      <c r="H18" s="14" t="s">
        <v>150</v>
      </c>
      <c r="I18" s="15">
        <v>100</v>
      </c>
      <c r="J18" s="16">
        <v>2489000</v>
      </c>
      <c r="K18" s="16">
        <v>207500</v>
      </c>
      <c r="L18" s="17" t="s">
        <v>151</v>
      </c>
      <c r="M18" s="17" t="str">
        <f t="shared" si="0"/>
        <v>Y</v>
      </c>
      <c r="N18" s="17" t="str">
        <f t="shared" si="1"/>
        <v>Y</v>
      </c>
      <c r="O18" s="17">
        <v>0</v>
      </c>
      <c r="P18" s="18">
        <v>23</v>
      </c>
      <c r="Q18" s="17" t="s">
        <v>151</v>
      </c>
      <c r="R18" s="19">
        <f t="shared" si="2"/>
        <v>24890</v>
      </c>
      <c r="S18" s="20">
        <v>0</v>
      </c>
      <c r="T18" s="20">
        <f t="shared" si="3"/>
        <v>0</v>
      </c>
      <c r="U18" s="17" t="s">
        <v>151</v>
      </c>
      <c r="V18" s="15">
        <v>17</v>
      </c>
      <c r="W18" s="1"/>
    </row>
    <row r="19" spans="1:23" ht="48">
      <c r="A19" s="13" t="s">
        <v>57</v>
      </c>
      <c r="B19" s="13" t="s">
        <v>84</v>
      </c>
      <c r="C19" s="13" t="s">
        <v>25</v>
      </c>
      <c r="D19" s="14" t="s">
        <v>101</v>
      </c>
      <c r="E19" s="13" t="s">
        <v>111</v>
      </c>
      <c r="F19" s="13" t="s">
        <v>119</v>
      </c>
      <c r="G19" s="14" t="s">
        <v>144</v>
      </c>
      <c r="H19" s="14" t="s">
        <v>148</v>
      </c>
      <c r="I19" s="15">
        <v>150</v>
      </c>
      <c r="J19" s="16">
        <v>5000000</v>
      </c>
      <c r="K19" s="16">
        <v>636500</v>
      </c>
      <c r="L19" s="17" t="s">
        <v>151</v>
      </c>
      <c r="M19" s="17" t="str">
        <f t="shared" si="0"/>
        <v>Y</v>
      </c>
      <c r="N19" s="17" t="str">
        <f t="shared" si="1"/>
        <v>Y</v>
      </c>
      <c r="O19" s="17">
        <v>0</v>
      </c>
      <c r="P19" s="18">
        <v>23</v>
      </c>
      <c r="Q19" s="17" t="s">
        <v>152</v>
      </c>
      <c r="R19" s="19">
        <f t="shared" si="2"/>
        <v>33333.333333333336</v>
      </c>
      <c r="S19" s="20">
        <v>5427258.7599999998</v>
      </c>
      <c r="T19" s="20">
        <f t="shared" si="3"/>
        <v>5000000</v>
      </c>
      <c r="U19" s="17" t="s">
        <v>151</v>
      </c>
      <c r="V19" s="15">
        <v>18</v>
      </c>
      <c r="W19" s="1"/>
    </row>
    <row r="20" spans="1:23" ht="24">
      <c r="A20" s="13" t="s">
        <v>58</v>
      </c>
      <c r="B20" s="13" t="s">
        <v>85</v>
      </c>
      <c r="C20" s="13" t="s">
        <v>24</v>
      </c>
      <c r="D20" s="14" t="s">
        <v>101</v>
      </c>
      <c r="E20" s="13" t="s">
        <v>120</v>
      </c>
      <c r="F20" s="13" t="s">
        <v>121</v>
      </c>
      <c r="G20" s="14" t="s">
        <v>146</v>
      </c>
      <c r="H20" s="14" t="s">
        <v>149</v>
      </c>
      <c r="I20" s="15">
        <v>207</v>
      </c>
      <c r="J20" s="16">
        <v>4010087</v>
      </c>
      <c r="K20" s="16">
        <v>1968900</v>
      </c>
      <c r="L20" s="17" t="s">
        <v>151</v>
      </c>
      <c r="M20" s="17" t="str">
        <f t="shared" si="0"/>
        <v>Y</v>
      </c>
      <c r="N20" s="17" t="str">
        <f t="shared" si="1"/>
        <v>Y</v>
      </c>
      <c r="O20" s="17">
        <v>0</v>
      </c>
      <c r="P20" s="18">
        <v>51</v>
      </c>
      <c r="Q20" s="17" t="s">
        <v>151</v>
      </c>
      <c r="R20" s="19">
        <f t="shared" si="2"/>
        <v>19372.400966183573</v>
      </c>
      <c r="S20" s="20">
        <v>0</v>
      </c>
      <c r="T20" s="20">
        <f t="shared" si="3"/>
        <v>0</v>
      </c>
      <c r="U20" s="17" t="s">
        <v>151</v>
      </c>
      <c r="V20" s="15">
        <v>20</v>
      </c>
      <c r="W20" s="1"/>
    </row>
    <row r="21" spans="1:23" ht="24">
      <c r="A21" s="13" t="s">
        <v>59</v>
      </c>
      <c r="B21" s="13" t="s">
        <v>86</v>
      </c>
      <c r="C21" s="13" t="s">
        <v>35</v>
      </c>
      <c r="D21" s="14" t="s">
        <v>101</v>
      </c>
      <c r="E21" s="13" t="s">
        <v>122</v>
      </c>
      <c r="F21" s="13" t="s">
        <v>123</v>
      </c>
      <c r="G21" s="14" t="s">
        <v>145</v>
      </c>
      <c r="H21" s="14" t="s">
        <v>150</v>
      </c>
      <c r="I21" s="15">
        <v>102</v>
      </c>
      <c r="J21" s="16">
        <v>2000000</v>
      </c>
      <c r="K21" s="16">
        <v>253000</v>
      </c>
      <c r="L21" s="17" t="s">
        <v>151</v>
      </c>
      <c r="M21" s="17" t="str">
        <f t="shared" si="0"/>
        <v>Y</v>
      </c>
      <c r="N21" s="17" t="str">
        <f t="shared" si="1"/>
        <v>Y</v>
      </c>
      <c r="O21" s="17">
        <v>0</v>
      </c>
      <c r="P21" s="18">
        <v>23</v>
      </c>
      <c r="Q21" s="17" t="s">
        <v>151</v>
      </c>
      <c r="R21" s="19">
        <f t="shared" si="2"/>
        <v>19607.843137254902</v>
      </c>
      <c r="S21" s="20">
        <v>0</v>
      </c>
      <c r="T21" s="20">
        <f t="shared" si="3"/>
        <v>0</v>
      </c>
      <c r="U21" s="17" t="s">
        <v>151</v>
      </c>
      <c r="V21" s="15">
        <v>22</v>
      </c>
      <c r="W21" s="1"/>
    </row>
    <row r="22" spans="1:23" ht="24">
      <c r="A22" s="13" t="s">
        <v>60</v>
      </c>
      <c r="B22" s="13" t="s">
        <v>87</v>
      </c>
      <c r="C22" s="13" t="s">
        <v>27</v>
      </c>
      <c r="D22" s="14" t="s">
        <v>101</v>
      </c>
      <c r="E22" s="13" t="s">
        <v>124</v>
      </c>
      <c r="F22" s="13" t="s">
        <v>125</v>
      </c>
      <c r="G22" s="14" t="s">
        <v>144</v>
      </c>
      <c r="H22" s="14" t="s">
        <v>148</v>
      </c>
      <c r="I22" s="15">
        <v>92</v>
      </c>
      <c r="J22" s="16">
        <v>5000000</v>
      </c>
      <c r="K22" s="16">
        <v>457600</v>
      </c>
      <c r="L22" s="17" t="s">
        <v>151</v>
      </c>
      <c r="M22" s="17" t="str">
        <f t="shared" si="0"/>
        <v>Y</v>
      </c>
      <c r="N22" s="17" t="str">
        <f t="shared" si="1"/>
        <v>Y</v>
      </c>
      <c r="O22" s="17">
        <v>0</v>
      </c>
      <c r="P22" s="18">
        <v>23</v>
      </c>
      <c r="Q22" s="17" t="s">
        <v>151</v>
      </c>
      <c r="R22" s="19">
        <f t="shared" si="2"/>
        <v>54347.82608695652</v>
      </c>
      <c r="S22" s="20">
        <v>0</v>
      </c>
      <c r="T22" s="20">
        <f t="shared" si="3"/>
        <v>0</v>
      </c>
      <c r="U22" s="17" t="s">
        <v>151</v>
      </c>
      <c r="V22" s="15">
        <v>23</v>
      </c>
      <c r="W22" s="1"/>
    </row>
    <row r="23" spans="1:23" ht="36">
      <c r="A23" s="13" t="s">
        <v>61</v>
      </c>
      <c r="B23" s="13" t="s">
        <v>88</v>
      </c>
      <c r="C23" s="13" t="s">
        <v>24</v>
      </c>
      <c r="D23" s="14" t="s">
        <v>101</v>
      </c>
      <c r="E23" s="13" t="s">
        <v>113</v>
      </c>
      <c r="F23" s="13" t="s">
        <v>126</v>
      </c>
      <c r="G23" s="14" t="s">
        <v>145</v>
      </c>
      <c r="H23" s="14" t="s">
        <v>150</v>
      </c>
      <c r="I23" s="15">
        <v>240</v>
      </c>
      <c r="J23" s="16">
        <v>3200000</v>
      </c>
      <c r="K23" s="16">
        <v>734400</v>
      </c>
      <c r="L23" s="17" t="s">
        <v>151</v>
      </c>
      <c r="M23" s="17" t="str">
        <f t="shared" si="0"/>
        <v>Y</v>
      </c>
      <c r="N23" s="17" t="str">
        <f t="shared" si="1"/>
        <v>Y</v>
      </c>
      <c r="O23" s="17">
        <v>0</v>
      </c>
      <c r="P23" s="18">
        <v>23</v>
      </c>
      <c r="Q23" s="17" t="s">
        <v>151</v>
      </c>
      <c r="R23" s="19">
        <f t="shared" si="2"/>
        <v>13333.333333333334</v>
      </c>
      <c r="S23" s="20">
        <v>0</v>
      </c>
      <c r="T23" s="20">
        <f t="shared" si="3"/>
        <v>0</v>
      </c>
      <c r="U23" s="17" t="s">
        <v>151</v>
      </c>
      <c r="V23" s="15">
        <v>25</v>
      </c>
      <c r="W23" s="1"/>
    </row>
    <row r="24" spans="1:23" ht="36">
      <c r="A24" s="13" t="s">
        <v>63</v>
      </c>
      <c r="B24" s="13" t="s">
        <v>90</v>
      </c>
      <c r="C24" s="13" t="s">
        <v>37</v>
      </c>
      <c r="D24" s="14" t="s">
        <v>102</v>
      </c>
      <c r="E24" s="13" t="s">
        <v>127</v>
      </c>
      <c r="F24" s="13" t="s">
        <v>128</v>
      </c>
      <c r="G24" s="14" t="s">
        <v>144</v>
      </c>
      <c r="H24" s="14" t="s">
        <v>150</v>
      </c>
      <c r="I24" s="15">
        <v>92</v>
      </c>
      <c r="J24" s="16">
        <v>2750000</v>
      </c>
      <c r="K24" s="16">
        <v>219700</v>
      </c>
      <c r="L24" s="17" t="s">
        <v>151</v>
      </c>
      <c r="M24" s="17" t="str">
        <f t="shared" si="0"/>
        <v>Y</v>
      </c>
      <c r="N24" s="17" t="str">
        <f t="shared" si="1"/>
        <v>Y</v>
      </c>
      <c r="O24" s="17">
        <v>0</v>
      </c>
      <c r="P24" s="18">
        <v>23</v>
      </c>
      <c r="Q24" s="17" t="s">
        <v>151</v>
      </c>
      <c r="R24" s="19">
        <f t="shared" si="2"/>
        <v>29891.304347826088</v>
      </c>
      <c r="S24" s="20">
        <v>0</v>
      </c>
      <c r="T24" s="20">
        <f t="shared" si="3"/>
        <v>0</v>
      </c>
      <c r="U24" s="17" t="s">
        <v>151</v>
      </c>
      <c r="V24" s="15">
        <v>14</v>
      </c>
      <c r="W24" s="1"/>
    </row>
    <row r="25" spans="1:23" ht="36">
      <c r="A25" s="13" t="s">
        <v>64</v>
      </c>
      <c r="B25" s="13" t="s">
        <v>91</v>
      </c>
      <c r="C25" s="13" t="s">
        <v>22</v>
      </c>
      <c r="D25" s="14" t="s">
        <v>101</v>
      </c>
      <c r="E25" s="13" t="s">
        <v>107</v>
      </c>
      <c r="F25" s="13" t="s">
        <v>129</v>
      </c>
      <c r="G25" s="14" t="s">
        <v>147</v>
      </c>
      <c r="H25" s="14" t="s">
        <v>148</v>
      </c>
      <c r="I25" s="15">
        <v>125</v>
      </c>
      <c r="J25" s="16">
        <v>4750000</v>
      </c>
      <c r="K25" s="16">
        <v>495900</v>
      </c>
      <c r="L25" s="17" t="s">
        <v>151</v>
      </c>
      <c r="M25" s="17" t="str">
        <f t="shared" si="0"/>
        <v>Y</v>
      </c>
      <c r="N25" s="17" t="str">
        <f t="shared" si="1"/>
        <v>Y</v>
      </c>
      <c r="O25" s="17">
        <v>0</v>
      </c>
      <c r="P25" s="18">
        <v>23</v>
      </c>
      <c r="Q25" s="17" t="s">
        <v>151</v>
      </c>
      <c r="R25" s="19">
        <f t="shared" si="2"/>
        <v>38000</v>
      </c>
      <c r="S25" s="20">
        <v>0</v>
      </c>
      <c r="T25" s="20">
        <f t="shared" si="3"/>
        <v>0</v>
      </c>
      <c r="U25" s="17" t="s">
        <v>151</v>
      </c>
      <c r="V25" s="15">
        <v>19</v>
      </c>
      <c r="W25" s="1"/>
    </row>
    <row r="26" spans="1:23" ht="48">
      <c r="A26" s="13" t="s">
        <v>157</v>
      </c>
      <c r="B26" s="13" t="s">
        <v>94</v>
      </c>
      <c r="C26" s="13" t="s">
        <v>29</v>
      </c>
      <c r="D26" s="14" t="s">
        <v>101</v>
      </c>
      <c r="E26" s="13" t="s">
        <v>133</v>
      </c>
      <c r="F26" s="13" t="s">
        <v>134</v>
      </c>
      <c r="G26" s="14" t="s">
        <v>145</v>
      </c>
      <c r="H26" s="14" t="s">
        <v>150</v>
      </c>
      <c r="I26" s="15">
        <v>205</v>
      </c>
      <c r="J26" s="16">
        <f>4281658*0+4225358.8</f>
        <v>4225358.8</v>
      </c>
      <c r="K26" s="16">
        <v>452100</v>
      </c>
      <c r="L26" s="17" t="s">
        <v>151</v>
      </c>
      <c r="M26" s="17" t="str">
        <f t="shared" si="0"/>
        <v>Y</v>
      </c>
      <c r="N26" s="17" t="str">
        <f t="shared" si="1"/>
        <v>Y</v>
      </c>
      <c r="O26" s="17">
        <v>0</v>
      </c>
      <c r="P26" s="18">
        <v>23</v>
      </c>
      <c r="Q26" s="17" t="s">
        <v>153</v>
      </c>
      <c r="R26" s="19">
        <f t="shared" si="2"/>
        <v>20611.506341463413</v>
      </c>
      <c r="S26" s="20">
        <v>0</v>
      </c>
      <c r="T26" s="20">
        <f t="shared" si="3"/>
        <v>0</v>
      </c>
      <c r="U26" s="17" t="s">
        <v>151</v>
      </c>
      <c r="V26" s="15">
        <v>4</v>
      </c>
      <c r="W26" s="1"/>
    </row>
    <row r="27" spans="1:23" ht="24">
      <c r="A27" s="13" t="s">
        <v>67</v>
      </c>
      <c r="B27" s="13" t="s">
        <v>95</v>
      </c>
      <c r="C27" s="13" t="s">
        <v>38</v>
      </c>
      <c r="D27" s="14" t="s">
        <v>102</v>
      </c>
      <c r="E27" s="13" t="s">
        <v>135</v>
      </c>
      <c r="F27" s="13" t="s">
        <v>136</v>
      </c>
      <c r="G27" s="14" t="s">
        <v>144</v>
      </c>
      <c r="H27" s="14" t="s">
        <v>148</v>
      </c>
      <c r="I27" s="15">
        <v>144</v>
      </c>
      <c r="J27" s="16">
        <v>5000000</v>
      </c>
      <c r="K27" s="16">
        <v>383600</v>
      </c>
      <c r="L27" s="17" t="s">
        <v>151</v>
      </c>
      <c r="M27" s="17" t="str">
        <f t="shared" si="0"/>
        <v>Y</v>
      </c>
      <c r="N27" s="17" t="str">
        <f t="shared" si="1"/>
        <v>Y</v>
      </c>
      <c r="O27" s="17">
        <v>0</v>
      </c>
      <c r="P27" s="18">
        <v>23</v>
      </c>
      <c r="Q27" s="17" t="s">
        <v>151</v>
      </c>
      <c r="R27" s="19">
        <f t="shared" si="2"/>
        <v>34722.222222222219</v>
      </c>
      <c r="S27" s="20">
        <v>0</v>
      </c>
      <c r="T27" s="20">
        <f t="shared" si="3"/>
        <v>0</v>
      </c>
      <c r="U27" s="17" t="s">
        <v>151</v>
      </c>
      <c r="V27" s="15">
        <v>21</v>
      </c>
      <c r="W27" s="1"/>
    </row>
    <row r="28" spans="1:23" ht="24">
      <c r="A28" s="13" t="s">
        <v>70</v>
      </c>
      <c r="B28" s="13" t="s">
        <v>98</v>
      </c>
      <c r="C28" s="13" t="s">
        <v>35</v>
      </c>
      <c r="D28" s="14" t="s">
        <v>101</v>
      </c>
      <c r="E28" s="13" t="s">
        <v>140</v>
      </c>
      <c r="F28" s="13" t="s">
        <v>141</v>
      </c>
      <c r="G28" s="14" t="s">
        <v>144</v>
      </c>
      <c r="H28" s="14" t="s">
        <v>148</v>
      </c>
      <c r="I28" s="15">
        <v>144</v>
      </c>
      <c r="J28" s="16">
        <v>5000000</v>
      </c>
      <c r="K28" s="16">
        <v>383600</v>
      </c>
      <c r="L28" s="17" t="s">
        <v>151</v>
      </c>
      <c r="M28" s="17" t="str">
        <f t="shared" si="0"/>
        <v>Y</v>
      </c>
      <c r="N28" s="17" t="str">
        <f t="shared" si="1"/>
        <v>Y</v>
      </c>
      <c r="O28" s="17">
        <v>0</v>
      </c>
      <c r="P28" s="18">
        <v>23</v>
      </c>
      <c r="Q28" s="17" t="s">
        <v>151</v>
      </c>
      <c r="R28" s="19">
        <f t="shared" si="2"/>
        <v>34722.222222222219</v>
      </c>
      <c r="S28" s="20">
        <v>0</v>
      </c>
      <c r="T28" s="20">
        <f t="shared" si="3"/>
        <v>0</v>
      </c>
      <c r="U28" s="17" t="s">
        <v>151</v>
      </c>
      <c r="V28" s="15">
        <v>6</v>
      </c>
      <c r="W28" s="1"/>
    </row>
    <row r="29" spans="1:23" ht="24">
      <c r="A29" s="13" t="s">
        <v>158</v>
      </c>
      <c r="B29" s="13" t="s">
        <v>99</v>
      </c>
      <c r="C29" s="13" t="s">
        <v>25</v>
      </c>
      <c r="D29" s="14" t="s">
        <v>101</v>
      </c>
      <c r="E29" s="13" t="s">
        <v>142</v>
      </c>
      <c r="F29" s="13" t="s">
        <v>143</v>
      </c>
      <c r="G29" s="14" t="s">
        <v>144</v>
      </c>
      <c r="H29" s="14" t="s">
        <v>148</v>
      </c>
      <c r="I29" s="15">
        <v>74</v>
      </c>
      <c r="J29" s="16">
        <v>4250000</v>
      </c>
      <c r="K29" s="16">
        <f>604100*0+296400</f>
        <v>296400</v>
      </c>
      <c r="L29" s="17" t="s">
        <v>151</v>
      </c>
      <c r="M29" s="17" t="str">
        <f t="shared" si="0"/>
        <v>Y</v>
      </c>
      <c r="N29" s="17" t="str">
        <f t="shared" si="1"/>
        <v>Y</v>
      </c>
      <c r="O29" s="17">
        <v>0</v>
      </c>
      <c r="P29" s="18">
        <v>23</v>
      </c>
      <c r="Q29" s="17" t="s">
        <v>152</v>
      </c>
      <c r="R29" s="19">
        <f t="shared" si="2"/>
        <v>57432.432432432433</v>
      </c>
      <c r="S29" s="20">
        <v>0</v>
      </c>
      <c r="T29" s="20">
        <f t="shared" si="3"/>
        <v>0</v>
      </c>
      <c r="U29" s="17" t="s">
        <v>151</v>
      </c>
      <c r="V29" s="15">
        <v>11</v>
      </c>
      <c r="W29" s="1"/>
    </row>
    <row r="30" spans="1:23" ht="24">
      <c r="A30" s="13" t="s">
        <v>159</v>
      </c>
      <c r="B30" s="13" t="s">
        <v>100</v>
      </c>
      <c r="C30" s="13" t="s">
        <v>25</v>
      </c>
      <c r="D30" s="14" t="s">
        <v>101</v>
      </c>
      <c r="E30" s="13" t="s">
        <v>142</v>
      </c>
      <c r="F30" s="13" t="s">
        <v>143</v>
      </c>
      <c r="G30" s="14" t="s">
        <v>144</v>
      </c>
      <c r="H30" s="14" t="s">
        <v>148</v>
      </c>
      <c r="I30" s="15">
        <v>100</v>
      </c>
      <c r="J30" s="16">
        <v>5000000</v>
      </c>
      <c r="K30" s="16">
        <f>779800*0+385000</f>
        <v>385000</v>
      </c>
      <c r="L30" s="17" t="s">
        <v>151</v>
      </c>
      <c r="M30" s="17" t="str">
        <f t="shared" si="0"/>
        <v>Y</v>
      </c>
      <c r="N30" s="17" t="str">
        <f t="shared" si="1"/>
        <v>Y</v>
      </c>
      <c r="O30" s="17">
        <v>0</v>
      </c>
      <c r="P30" s="18">
        <v>23</v>
      </c>
      <c r="Q30" s="17" t="s">
        <v>152</v>
      </c>
      <c r="R30" s="19">
        <f t="shared" si="2"/>
        <v>50000</v>
      </c>
      <c r="S30" s="20">
        <v>0</v>
      </c>
      <c r="T30" s="20">
        <f t="shared" si="3"/>
        <v>0</v>
      </c>
      <c r="U30" s="17" t="s">
        <v>151</v>
      </c>
      <c r="V30" s="15">
        <v>16</v>
      </c>
      <c r="W30" s="1"/>
    </row>
    <row r="31" spans="1:23" s="7" customFormat="1" ht="25.5" customHeight="1">
      <c r="A31" s="21"/>
      <c r="B31" s="21"/>
      <c r="C31" s="21"/>
      <c r="D31" s="22"/>
      <c r="E31" s="21"/>
      <c r="F31" s="21"/>
      <c r="G31" s="22"/>
      <c r="H31" s="22"/>
      <c r="I31" s="23"/>
      <c r="J31" s="24"/>
      <c r="K31" s="24"/>
      <c r="L31" s="25"/>
      <c r="M31" s="25"/>
      <c r="N31" s="25"/>
      <c r="O31" s="25"/>
      <c r="P31" s="26"/>
      <c r="Q31" s="25"/>
      <c r="R31" s="27"/>
      <c r="S31" s="28"/>
      <c r="T31" s="28"/>
      <c r="U31" s="25"/>
      <c r="V31" s="23"/>
      <c r="W31" s="6"/>
    </row>
    <row r="32" spans="1:23" s="7" customFormat="1" ht="25.5" customHeight="1">
      <c r="A32" s="37" t="s">
        <v>156</v>
      </c>
      <c r="B32" s="29"/>
      <c r="C32" s="29"/>
      <c r="D32" s="30"/>
      <c r="E32" s="29"/>
      <c r="F32" s="29"/>
      <c r="G32" s="30"/>
      <c r="H32" s="30"/>
      <c r="I32" s="31"/>
      <c r="J32" s="32"/>
      <c r="K32" s="32"/>
      <c r="L32" s="33"/>
      <c r="M32" s="33"/>
      <c r="N32" s="33"/>
      <c r="O32" s="33"/>
      <c r="P32" s="34"/>
      <c r="Q32" s="33"/>
      <c r="R32" s="35"/>
      <c r="S32" s="36"/>
      <c r="T32" s="36"/>
      <c r="U32" s="33"/>
      <c r="V32" s="31"/>
      <c r="W32" s="6"/>
    </row>
    <row r="33" spans="1:23" ht="48">
      <c r="A33" s="13" t="s">
        <v>48</v>
      </c>
      <c r="B33" s="13" t="s">
        <v>75</v>
      </c>
      <c r="C33" s="13" t="s">
        <v>25</v>
      </c>
      <c r="D33" s="14" t="s">
        <v>101</v>
      </c>
      <c r="E33" s="13" t="s">
        <v>107</v>
      </c>
      <c r="F33" s="13" t="s">
        <v>108</v>
      </c>
      <c r="G33" s="14" t="s">
        <v>144</v>
      </c>
      <c r="H33" s="14" t="s">
        <v>148</v>
      </c>
      <c r="I33" s="15">
        <v>104</v>
      </c>
      <c r="J33" s="16">
        <v>5000000</v>
      </c>
      <c r="K33" s="16">
        <v>483400</v>
      </c>
      <c r="L33" s="17" t="s">
        <v>153</v>
      </c>
      <c r="M33" s="17" t="str">
        <f t="shared" ref="M33:M39" si="4">IF($W33="Y","Y",IF(AND(D33="S",$J33&lt;=$N$1),"Y",IF(AND(D33="S",$J33&gt;$N$1),"N",IF(AND(D33="M",$J33&lt;=$N$2),"Y",IF(AND(D33="M",$J33&gt;$N$2),"N",IF(AND(D33="L",$J33&lt;=$N$3),"Y","N"))))))</f>
        <v>Y</v>
      </c>
      <c r="N33" s="17" t="str">
        <f t="shared" ref="N33:N39" si="5">IF($W33="Y","Y",IF(AND(OR(H33="ETP",H33="E"),$J33&lt;=$F$3),"Y",IF(AND(OR(H33="ETP",H33="E"),$J33&gt;$F$3),"N",IF(AND(H33="F",$J33&lt;=$F$2),"Y","N"))))</f>
        <v>Y</v>
      </c>
      <c r="O33" s="17">
        <v>0</v>
      </c>
      <c r="P33" s="18">
        <v>16.5</v>
      </c>
      <c r="Q33" s="17" t="s">
        <v>152</v>
      </c>
      <c r="R33" s="19">
        <f t="shared" ref="R33:R39" si="6">J33/I33</f>
        <v>48076.923076923078</v>
      </c>
      <c r="S33" s="20">
        <v>0</v>
      </c>
      <c r="T33" s="20">
        <f t="shared" ref="T33:T39" si="7">IF(S33&gt;=5000000,5000000,S33)</f>
        <v>0</v>
      </c>
      <c r="U33" s="17" t="s">
        <v>151</v>
      </c>
      <c r="V33" s="15">
        <v>3</v>
      </c>
      <c r="W33" s="1"/>
    </row>
    <row r="34" spans="1:23" ht="24">
      <c r="A34" s="13" t="s">
        <v>49</v>
      </c>
      <c r="B34" s="13" t="s">
        <v>76</v>
      </c>
      <c r="C34" s="13" t="s">
        <v>36</v>
      </c>
      <c r="D34" s="14" t="s">
        <v>102</v>
      </c>
      <c r="E34" s="13" t="s">
        <v>109</v>
      </c>
      <c r="F34" s="13" t="s">
        <v>110</v>
      </c>
      <c r="G34" s="14" t="s">
        <v>146</v>
      </c>
      <c r="H34" s="14" t="s">
        <v>149</v>
      </c>
      <c r="I34" s="15">
        <v>187</v>
      </c>
      <c r="J34" s="16">
        <v>7000000</v>
      </c>
      <c r="K34" s="16">
        <v>1431800</v>
      </c>
      <c r="L34" s="17" t="s">
        <v>153</v>
      </c>
      <c r="M34" s="17" t="str">
        <f t="shared" si="4"/>
        <v>Y</v>
      </c>
      <c r="N34" s="17" t="str">
        <f t="shared" si="5"/>
        <v>Y</v>
      </c>
      <c r="O34" s="17">
        <v>0</v>
      </c>
      <c r="P34" s="18">
        <v>57</v>
      </c>
      <c r="Q34" s="17" t="s">
        <v>151</v>
      </c>
      <c r="R34" s="19">
        <f t="shared" si="6"/>
        <v>37433.155080213903</v>
      </c>
      <c r="S34" s="20">
        <v>0</v>
      </c>
      <c r="T34" s="20">
        <f t="shared" si="7"/>
        <v>0</v>
      </c>
      <c r="U34" s="17" t="s">
        <v>151</v>
      </c>
      <c r="V34" s="15">
        <v>5</v>
      </c>
      <c r="W34" s="1"/>
    </row>
    <row r="35" spans="1:23" ht="72">
      <c r="A35" s="13" t="s">
        <v>62</v>
      </c>
      <c r="B35" s="13" t="s">
        <v>89</v>
      </c>
      <c r="C35" s="13" t="s">
        <v>28</v>
      </c>
      <c r="D35" s="14" t="s">
        <v>101</v>
      </c>
      <c r="E35" s="13" t="s">
        <v>103</v>
      </c>
      <c r="F35" s="13" t="s">
        <v>104</v>
      </c>
      <c r="G35" s="14" t="s">
        <v>145</v>
      </c>
      <c r="H35" s="14" t="s">
        <v>150</v>
      </c>
      <c r="I35" s="15">
        <v>99</v>
      </c>
      <c r="J35" s="16">
        <v>3102836</v>
      </c>
      <c r="K35" s="16">
        <v>205500</v>
      </c>
      <c r="L35" s="17" t="s">
        <v>153</v>
      </c>
      <c r="M35" s="17" t="str">
        <f t="shared" si="4"/>
        <v>Y</v>
      </c>
      <c r="N35" s="17" t="str">
        <f t="shared" si="5"/>
        <v>Y</v>
      </c>
      <c r="O35" s="17">
        <v>0</v>
      </c>
      <c r="P35" s="18">
        <v>23</v>
      </c>
      <c r="Q35" s="17" t="s">
        <v>151</v>
      </c>
      <c r="R35" s="19">
        <f t="shared" si="6"/>
        <v>31341.777777777777</v>
      </c>
      <c r="S35" s="20">
        <v>0</v>
      </c>
      <c r="T35" s="20">
        <f t="shared" si="7"/>
        <v>0</v>
      </c>
      <c r="U35" s="17" t="s">
        <v>151</v>
      </c>
      <c r="V35" s="15">
        <v>9</v>
      </c>
      <c r="W35" s="1"/>
    </row>
    <row r="36" spans="1:23" ht="24">
      <c r="A36" s="13" t="s">
        <v>65</v>
      </c>
      <c r="B36" s="13" t="s">
        <v>92</v>
      </c>
      <c r="C36" s="13" t="s">
        <v>30</v>
      </c>
      <c r="D36" s="14" t="s">
        <v>102</v>
      </c>
      <c r="E36" s="13" t="s">
        <v>130</v>
      </c>
      <c r="F36" s="13" t="s">
        <v>131</v>
      </c>
      <c r="G36" s="14" t="s">
        <v>145</v>
      </c>
      <c r="H36" s="14" t="s">
        <v>150</v>
      </c>
      <c r="I36" s="15">
        <v>162</v>
      </c>
      <c r="J36" s="16">
        <v>4040280</v>
      </c>
      <c r="K36" s="16">
        <v>490500</v>
      </c>
      <c r="L36" s="17" t="s">
        <v>153</v>
      </c>
      <c r="M36" s="17" t="str">
        <f t="shared" si="4"/>
        <v>Y</v>
      </c>
      <c r="N36" s="17" t="str">
        <f t="shared" si="5"/>
        <v>Y</v>
      </c>
      <c r="O36" s="17">
        <v>0</v>
      </c>
      <c r="P36" s="18">
        <v>23</v>
      </c>
      <c r="Q36" s="17" t="s">
        <v>151</v>
      </c>
      <c r="R36" s="19">
        <f t="shared" si="6"/>
        <v>24940</v>
      </c>
      <c r="S36" s="20">
        <v>0</v>
      </c>
      <c r="T36" s="20">
        <f t="shared" si="7"/>
        <v>0</v>
      </c>
      <c r="U36" s="17" t="s">
        <v>151</v>
      </c>
      <c r="V36" s="15">
        <v>24</v>
      </c>
      <c r="W36" s="1"/>
    </row>
    <row r="37" spans="1:23" ht="24">
      <c r="A37" s="13" t="s">
        <v>66</v>
      </c>
      <c r="B37" s="13" t="s">
        <v>93</v>
      </c>
      <c r="C37" s="13" t="s">
        <v>30</v>
      </c>
      <c r="D37" s="14" t="s">
        <v>102</v>
      </c>
      <c r="E37" s="13" t="s">
        <v>132</v>
      </c>
      <c r="F37" s="13" t="s">
        <v>131</v>
      </c>
      <c r="G37" s="14" t="s">
        <v>145</v>
      </c>
      <c r="H37" s="14" t="s">
        <v>150</v>
      </c>
      <c r="I37" s="15">
        <v>141</v>
      </c>
      <c r="J37" s="16">
        <v>3875000</v>
      </c>
      <c r="K37" s="16">
        <v>436000</v>
      </c>
      <c r="L37" s="17" t="s">
        <v>153</v>
      </c>
      <c r="M37" s="17" t="str">
        <f t="shared" si="4"/>
        <v>Y</v>
      </c>
      <c r="N37" s="17" t="str">
        <f t="shared" si="5"/>
        <v>Y</v>
      </c>
      <c r="O37" s="17">
        <v>0</v>
      </c>
      <c r="P37" s="18">
        <v>23</v>
      </c>
      <c r="Q37" s="17" t="s">
        <v>151</v>
      </c>
      <c r="R37" s="19">
        <f t="shared" si="6"/>
        <v>27482.2695035461</v>
      </c>
      <c r="S37" s="20">
        <v>0</v>
      </c>
      <c r="T37" s="20">
        <f t="shared" si="7"/>
        <v>0</v>
      </c>
      <c r="U37" s="17" t="s">
        <v>151</v>
      </c>
      <c r="V37" s="15">
        <v>29</v>
      </c>
      <c r="W37" s="1"/>
    </row>
    <row r="38" spans="1:23" ht="24">
      <c r="A38" s="13" t="s">
        <v>68</v>
      </c>
      <c r="B38" s="13" t="s">
        <v>96</v>
      </c>
      <c r="C38" s="13" t="s">
        <v>25</v>
      </c>
      <c r="D38" s="14" t="s">
        <v>101</v>
      </c>
      <c r="E38" s="13" t="s">
        <v>137</v>
      </c>
      <c r="F38" s="13" t="s">
        <v>138</v>
      </c>
      <c r="G38" s="14" t="s">
        <v>147</v>
      </c>
      <c r="H38" s="14" t="s">
        <v>150</v>
      </c>
      <c r="I38" s="15">
        <v>100</v>
      </c>
      <c r="J38" s="16">
        <v>5000000</v>
      </c>
      <c r="K38" s="16">
        <v>330000</v>
      </c>
      <c r="L38" s="17" t="s">
        <v>153</v>
      </c>
      <c r="M38" s="17" t="str">
        <f t="shared" si="4"/>
        <v>Y</v>
      </c>
      <c r="N38" s="17" t="str">
        <f t="shared" si="5"/>
        <v>Y</v>
      </c>
      <c r="O38" s="17">
        <v>0</v>
      </c>
      <c r="P38" s="18">
        <v>23</v>
      </c>
      <c r="Q38" s="17" t="s">
        <v>152</v>
      </c>
      <c r="R38" s="19">
        <f t="shared" si="6"/>
        <v>50000</v>
      </c>
      <c r="S38" s="20">
        <v>6125500</v>
      </c>
      <c r="T38" s="20">
        <f t="shared" si="7"/>
        <v>5000000</v>
      </c>
      <c r="U38" s="17" t="s">
        <v>151</v>
      </c>
      <c r="V38" s="15">
        <v>26</v>
      </c>
      <c r="W38" s="1"/>
    </row>
    <row r="39" spans="1:23" ht="24">
      <c r="A39" s="13" t="s">
        <v>69</v>
      </c>
      <c r="B39" s="13" t="s">
        <v>97</v>
      </c>
      <c r="C39" s="13" t="s">
        <v>25</v>
      </c>
      <c r="D39" s="14" t="s">
        <v>101</v>
      </c>
      <c r="E39" s="13" t="s">
        <v>135</v>
      </c>
      <c r="F39" s="13" t="s">
        <v>139</v>
      </c>
      <c r="G39" s="14" t="s">
        <v>144</v>
      </c>
      <c r="H39" s="14" t="s">
        <v>148</v>
      </c>
      <c r="I39" s="15">
        <v>84</v>
      </c>
      <c r="J39" s="16">
        <v>3000000</v>
      </c>
      <c r="K39" s="16">
        <v>385000</v>
      </c>
      <c r="L39" s="17" t="s">
        <v>153</v>
      </c>
      <c r="M39" s="17" t="str">
        <f t="shared" si="4"/>
        <v>Y</v>
      </c>
      <c r="N39" s="17" t="str">
        <f t="shared" si="5"/>
        <v>Y</v>
      </c>
      <c r="O39" s="17">
        <v>0</v>
      </c>
      <c r="P39" s="18">
        <v>23</v>
      </c>
      <c r="Q39" s="17" t="s">
        <v>152</v>
      </c>
      <c r="R39" s="19">
        <f t="shared" si="6"/>
        <v>35714.285714285717</v>
      </c>
      <c r="S39" s="20">
        <v>7500000</v>
      </c>
      <c r="T39" s="20">
        <f t="shared" si="7"/>
        <v>5000000</v>
      </c>
      <c r="U39" s="17" t="s">
        <v>151</v>
      </c>
      <c r="V39" s="15">
        <v>1</v>
      </c>
      <c r="W39" s="1"/>
    </row>
    <row r="42" spans="1:23">
      <c r="A42" s="2" t="s">
        <v>160</v>
      </c>
    </row>
    <row r="43" spans="1:23">
      <c r="A43" s="2" t="s">
        <v>161</v>
      </c>
    </row>
    <row r="45" spans="1:23">
      <c r="A45" s="49" t="s">
        <v>163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7" spans="1:23">
      <c r="A47" s="50" t="s">
        <v>162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3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</sheetData>
  <sortState ref="A7:W36">
    <sortCondition descending="1" ref="I7:I36"/>
  </sortState>
  <mergeCells count="18">
    <mergeCell ref="C3:E3"/>
    <mergeCell ref="C4:E4"/>
    <mergeCell ref="A45:N45"/>
    <mergeCell ref="A47:V48"/>
    <mergeCell ref="A7:V7"/>
    <mergeCell ref="F1:G1"/>
    <mergeCell ref="I1:M1"/>
    <mergeCell ref="N1:O1"/>
    <mergeCell ref="F2:G2"/>
    <mergeCell ref="I2:M2"/>
    <mergeCell ref="N2:O2"/>
    <mergeCell ref="C1:E1"/>
    <mergeCell ref="C2:E2"/>
    <mergeCell ref="F3:G3"/>
    <mergeCell ref="I3:M3"/>
    <mergeCell ref="N3:O3"/>
    <mergeCell ref="A4:B4"/>
    <mergeCell ref="F4:G4"/>
  </mergeCells>
  <conditionalFormatting sqref="J45">
    <cfRule type="cellIs" dxfId="1" priority="2" stopIfTrue="1" operator="equal">
      <formula>"N"</formula>
    </cfRule>
  </conditionalFormatting>
  <conditionalFormatting sqref="L45:M45">
    <cfRule type="cellIs" dxfId="0" priority="1" stopIfTrue="1" operator="equal">
      <formula>"N"</formula>
    </cfRule>
  </conditionalFormatting>
  <pageMargins left="0.7" right="0.7" top="0.75" bottom="0.75" header="0.3" footer="0.3"/>
  <pageSetup paperSize="5" scale="80" fitToHeight="0" orientation="landscape" r:id="rId1"/>
  <headerFooter alignWithMargins="0">
    <oddHeader>&amp;C&amp;"Arial,Bold"&amp;14 2014-111 SAIL RFA – All Applications</oddHeader>
    <oddFooter>&amp;R10-30-14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eligible and ineligible</vt:lpstr>
      <vt:lpstr>'eligible and ineligible'!Print_Titles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2017-03-06T04:29:31Z</dcterms:modified>
</cp:coreProperties>
</file>